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2 Contracts - VH19\"/>
    </mc:Choice>
  </mc:AlternateContent>
  <xr:revisionPtr revIDLastSave="0" documentId="13_ncr:1_{7DBDD4CA-C668-4D8F-B3E8-0E81A3DAFC35}" xr6:coauthVersionLast="47" xr6:coauthVersionMax="47" xr10:uidLastSave="{00000000-0000-0000-0000-000000000000}"/>
  <bookViews>
    <workbookView xWindow="-28920" yWindow="-120" windowWidth="29040" windowHeight="15840" tabRatio="926" xr2:uid="{00000000-000D-0000-FFFF-FFFF00000000}"/>
  </bookViews>
  <sheets>
    <sheet name="100 Series" sheetId="26" r:id="rId1"/>
    <sheet name="100 Series - Extras" sheetId="27" r:id="rId2"/>
    <sheet name="800 Series " sheetId="17" r:id="rId3"/>
    <sheet name="800 Series - Extras " sheetId="18" r:id="rId4"/>
    <sheet name="1000 Series " sheetId="19" r:id="rId5"/>
    <sheet name="1000 Series - Extras" sheetId="23" r:id="rId6"/>
    <sheet name="Extras" sheetId="11" r:id="rId7"/>
  </sheets>
  <externalReferences>
    <externalReference r:id="rId8"/>
  </externalReferences>
  <definedNames>
    <definedName name="_xlnm.Print_Area" localSheetId="0">'100 Series'!$A$1:$H$77</definedName>
    <definedName name="_xlnm.Print_Area" localSheetId="1">'100 Series - Extras'!$A$1:$G$73</definedName>
    <definedName name="_xlnm.Print_Area" localSheetId="4">'1000 Series '!$A$1:$H$72</definedName>
    <definedName name="_xlnm.Print_Area" localSheetId="5">'1000 Series - Extras'!$A$1:$G$70</definedName>
    <definedName name="_xlnm.Print_Area" localSheetId="2">'800 Series '!$A$1:$H$68</definedName>
    <definedName name="_xlnm.Print_Area" localSheetId="3">'800 Series - Extras '!$A$1:$G$64</definedName>
    <definedName name="_xlnm.Print_Area" localSheetId="6">Extras!$A$1:$H$193</definedName>
    <definedName name="_xlnm.Print_Titles" localSheetId="0">'100 Series'!$1:$16</definedName>
    <definedName name="_xlnm.Print_Titles" localSheetId="5">'1000 Series - Extras'!$1:$16</definedName>
    <definedName name="_xlnm.Print_Titles" localSheetId="6">Extras!$1:$16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3" i="23"/>
  <c r="B4" i="19"/>
  <c r="B3" i="18"/>
  <c r="B3" i="17"/>
  <c r="B4" i="27"/>
  <c r="G4" i="17"/>
  <c r="E55" i="23"/>
  <c r="B55" i="23"/>
  <c r="E54" i="23"/>
  <c r="F54" i="23" s="1"/>
  <c r="B54" i="23"/>
  <c r="E52" i="23"/>
  <c r="B52" i="23"/>
  <c r="A52" i="23"/>
  <c r="E51" i="23"/>
  <c r="F51" i="23" s="1"/>
  <c r="G51" i="23" s="1"/>
  <c r="B51" i="23"/>
  <c r="A51" i="23"/>
  <c r="E50" i="23"/>
  <c r="B50" i="23"/>
  <c r="E49" i="23"/>
  <c r="B49" i="23"/>
  <c r="E47" i="23"/>
  <c r="B47" i="23"/>
  <c r="E46" i="23"/>
  <c r="F46" i="23" s="1"/>
  <c r="G46" i="23" s="1"/>
  <c r="B46" i="23"/>
  <c r="E44" i="23"/>
  <c r="B44" i="23"/>
  <c r="E43" i="23"/>
  <c r="B43" i="23"/>
  <c r="E42" i="23"/>
  <c r="F42" i="23" s="1"/>
  <c r="B42" i="23"/>
  <c r="E41" i="23"/>
  <c r="F41" i="23" s="1"/>
  <c r="E39" i="23"/>
  <c r="B39" i="23"/>
  <c r="E38" i="23"/>
  <c r="B38" i="23"/>
  <c r="A38" i="23"/>
  <c r="E35" i="23"/>
  <c r="E34" i="23"/>
  <c r="F34" i="23" s="1"/>
  <c r="G34" i="23" s="1"/>
  <c r="E32" i="23"/>
  <c r="E31" i="23"/>
  <c r="F31" i="23" s="1"/>
  <c r="E30" i="23"/>
  <c r="E29" i="23"/>
  <c r="F29" i="23" s="1"/>
  <c r="G29" i="23" s="1"/>
  <c r="E27" i="23"/>
  <c r="E26" i="23"/>
  <c r="E24" i="23"/>
  <c r="E23" i="23"/>
  <c r="E22" i="23"/>
  <c r="B22" i="23"/>
  <c r="E21" i="23"/>
  <c r="F21" i="23" s="1"/>
  <c r="B21" i="23"/>
  <c r="B41" i="23" s="1"/>
  <c r="E19" i="23"/>
  <c r="E18" i="23"/>
  <c r="F18" i="23" s="1"/>
  <c r="G18" i="23" s="1"/>
  <c r="F55" i="19"/>
  <c r="G55" i="19" s="1"/>
  <c r="C55" i="19"/>
  <c r="F54" i="19"/>
  <c r="G54" i="19" s="1"/>
  <c r="C54" i="19"/>
  <c r="G51" i="19"/>
  <c r="F51" i="19"/>
  <c r="C51" i="19"/>
  <c r="F50" i="19"/>
  <c r="G50" i="19" s="1"/>
  <c r="C50" i="19"/>
  <c r="F47" i="19"/>
  <c r="G47" i="19" s="1"/>
  <c r="C47" i="19"/>
  <c r="F46" i="19"/>
  <c r="G46" i="19" s="1"/>
  <c r="C46" i="19"/>
  <c r="F43" i="19"/>
  <c r="G43" i="19" s="1"/>
  <c r="C43" i="19"/>
  <c r="F42" i="19"/>
  <c r="G42" i="19" s="1"/>
  <c r="C42" i="19"/>
  <c r="G41" i="19"/>
  <c r="F41" i="19"/>
  <c r="C41" i="19"/>
  <c r="F38" i="19"/>
  <c r="G38" i="19" s="1"/>
  <c r="C38" i="19"/>
  <c r="F37" i="19"/>
  <c r="G37" i="19" s="1"/>
  <c r="C37" i="19"/>
  <c r="F34" i="19"/>
  <c r="G34" i="19" s="1"/>
  <c r="C34" i="19"/>
  <c r="F33" i="19"/>
  <c r="G33" i="19" s="1"/>
  <c r="C33" i="19"/>
  <c r="F30" i="19"/>
  <c r="G30" i="19" s="1"/>
  <c r="C30" i="19"/>
  <c r="G29" i="19"/>
  <c r="F29" i="19"/>
  <c r="C29" i="19"/>
  <c r="F26" i="19"/>
  <c r="G26" i="19" s="1"/>
  <c r="C26" i="19"/>
  <c r="H25" i="19"/>
  <c r="F25" i="19"/>
  <c r="G25" i="19" s="1"/>
  <c r="C25" i="19"/>
  <c r="F24" i="19"/>
  <c r="G24" i="19" s="1"/>
  <c r="C24" i="19"/>
  <c r="F21" i="19"/>
  <c r="G21" i="19" s="1"/>
  <c r="C21" i="19"/>
  <c r="F18" i="19"/>
  <c r="G18" i="19" s="1"/>
  <c r="C18" i="19"/>
  <c r="H50" i="17"/>
  <c r="F50" i="17"/>
  <c r="G50" i="17" s="1"/>
  <c r="C50" i="17"/>
  <c r="H49" i="17"/>
  <c r="F49" i="17"/>
  <c r="G49" i="17" s="1"/>
  <c r="C49" i="17"/>
  <c r="H47" i="17"/>
  <c r="F47" i="17"/>
  <c r="G47" i="17" s="1"/>
  <c r="C47" i="17"/>
  <c r="H46" i="17"/>
  <c r="F46" i="17"/>
  <c r="G46" i="17" s="1"/>
  <c r="C46" i="17"/>
  <c r="H44" i="17"/>
  <c r="F44" i="17"/>
  <c r="G44" i="17" s="1"/>
  <c r="C44" i="17"/>
  <c r="B44" i="17"/>
  <c r="H43" i="17"/>
  <c r="F43" i="17"/>
  <c r="G43" i="17" s="1"/>
  <c r="C43" i="17"/>
  <c r="B43" i="17"/>
  <c r="H42" i="17"/>
  <c r="F42" i="17"/>
  <c r="G42" i="17" s="1"/>
  <c r="C42" i="17"/>
  <c r="F41" i="17"/>
  <c r="G41" i="17" s="1"/>
  <c r="C41" i="17"/>
  <c r="B41" i="17"/>
  <c r="H40" i="17"/>
  <c r="H41" i="17" s="1"/>
  <c r="F40" i="17"/>
  <c r="G40" i="17" s="1"/>
  <c r="C40" i="17"/>
  <c r="H38" i="17"/>
  <c r="F38" i="17"/>
  <c r="G38" i="17" s="1"/>
  <c r="C38" i="17"/>
  <c r="H37" i="17"/>
  <c r="F37" i="17"/>
  <c r="G37" i="17" s="1"/>
  <c r="C37" i="17"/>
  <c r="H36" i="17"/>
  <c r="F36" i="17"/>
  <c r="G36" i="17" s="1"/>
  <c r="C36" i="17"/>
  <c r="H34" i="17"/>
  <c r="G34" i="17"/>
  <c r="F34" i="17"/>
  <c r="C34" i="17"/>
  <c r="H33" i="17"/>
  <c r="F33" i="17"/>
  <c r="G33" i="17" s="1"/>
  <c r="C33" i="17"/>
  <c r="H32" i="17"/>
  <c r="F32" i="17"/>
  <c r="G32" i="17" s="1"/>
  <c r="C32" i="17"/>
  <c r="H31" i="17"/>
  <c r="F31" i="17"/>
  <c r="G31" i="17" s="1"/>
  <c r="C31" i="17"/>
  <c r="H30" i="17"/>
  <c r="F30" i="17"/>
  <c r="G30" i="17" s="1"/>
  <c r="C30" i="17"/>
  <c r="H28" i="17"/>
  <c r="F28" i="17"/>
  <c r="G28" i="17" s="1"/>
  <c r="C28" i="17"/>
  <c r="H27" i="17"/>
  <c r="F27" i="17"/>
  <c r="G27" i="17" s="1"/>
  <c r="C27" i="17"/>
  <c r="H24" i="17"/>
  <c r="F24" i="17"/>
  <c r="G24" i="17" s="1"/>
  <c r="C24" i="17"/>
  <c r="H23" i="17"/>
  <c r="F23" i="17"/>
  <c r="G23" i="17" s="1"/>
  <c r="C23" i="17"/>
  <c r="H22" i="17"/>
  <c r="F22" i="17"/>
  <c r="G22" i="17" s="1"/>
  <c r="C22" i="17"/>
  <c r="H21" i="17"/>
  <c r="F21" i="17"/>
  <c r="G21" i="17" s="1"/>
  <c r="C21" i="17"/>
  <c r="H18" i="17"/>
  <c r="F18" i="17"/>
  <c r="G18" i="17" s="1"/>
  <c r="C18" i="17"/>
  <c r="H17" i="17"/>
  <c r="F17" i="17"/>
  <c r="G17" i="17" s="1"/>
  <c r="C17" i="17"/>
  <c r="F49" i="23" l="1"/>
  <c r="G49" i="23" s="1"/>
  <c r="G42" i="23"/>
  <c r="F39" i="23"/>
  <c r="G39" i="23" s="1"/>
  <c r="F55" i="23"/>
  <c r="G55" i="23" s="1"/>
  <c r="F47" i="23"/>
  <c r="G47" i="23" s="1"/>
  <c r="F52" i="23"/>
  <c r="G52" i="23" s="1"/>
  <c r="G41" i="23"/>
  <c r="G54" i="23"/>
  <c r="F38" i="23"/>
  <c r="G38" i="23" s="1"/>
  <c r="F50" i="23"/>
  <c r="G50" i="23" s="1"/>
  <c r="F22" i="23"/>
  <c r="G22" i="23" s="1"/>
  <c r="F26" i="23"/>
  <c r="G26" i="23" s="1"/>
  <c r="F35" i="23"/>
  <c r="G35" i="23" s="1"/>
  <c r="F19" i="23"/>
  <c r="G19" i="23"/>
  <c r="F27" i="23"/>
  <c r="G27" i="23" s="1"/>
  <c r="F32" i="23"/>
  <c r="G32" i="23" s="1"/>
  <c r="G21" i="23"/>
  <c r="G31" i="23"/>
  <c r="F30" i="23"/>
  <c r="G30" i="23" s="1"/>
  <c r="E20" i="26"/>
  <c r="F20" i="26" s="1"/>
  <c r="G20" i="26" s="1"/>
  <c r="F4" i="23"/>
  <c r="G5" i="19"/>
  <c r="G139" i="11"/>
  <c r="H139" i="11" s="1"/>
  <c r="G138" i="11"/>
  <c r="H138" i="11" s="1"/>
  <c r="G130" i="11"/>
  <c r="H130" i="11" s="1"/>
  <c r="G129" i="11"/>
  <c r="H129" i="11" s="1"/>
  <c r="G128" i="11"/>
  <c r="H128" i="11" s="1"/>
  <c r="G127" i="11"/>
  <c r="H127" i="11" s="1"/>
  <c r="G124" i="11"/>
  <c r="H124" i="11"/>
  <c r="G123" i="11"/>
  <c r="H123" i="11" s="1"/>
  <c r="G120" i="11"/>
  <c r="H120" i="11" s="1"/>
  <c r="G119" i="11"/>
  <c r="H119" i="11" s="1"/>
  <c r="G118" i="11"/>
  <c r="H118" i="11" s="1"/>
  <c r="G117" i="11"/>
  <c r="H117" i="11" s="1"/>
  <c r="G116" i="11"/>
  <c r="H116" i="11" s="1"/>
  <c r="G115" i="11"/>
  <c r="H115" i="11" s="1"/>
  <c r="G112" i="11"/>
  <c r="H112" i="11" s="1"/>
  <c r="G111" i="11"/>
  <c r="H111" i="11"/>
  <c r="G110" i="11"/>
  <c r="H110" i="11" s="1"/>
  <c r="G107" i="11"/>
  <c r="H107" i="11" s="1"/>
  <c r="G106" i="11"/>
  <c r="H106" i="11" s="1"/>
  <c r="G105" i="11"/>
  <c r="H105" i="11" s="1"/>
  <c r="G104" i="11"/>
  <c r="H104" i="11" s="1"/>
  <c r="G103" i="11"/>
  <c r="H103" i="11" s="1"/>
  <c r="G102" i="11"/>
  <c r="H102" i="11" s="1"/>
  <c r="G101" i="11"/>
  <c r="H101" i="11" s="1"/>
  <c r="G100" i="11"/>
  <c r="H100" i="11"/>
  <c r="G99" i="11"/>
  <c r="H99" i="11" s="1"/>
  <c r="G98" i="11"/>
  <c r="H98" i="11"/>
  <c r="G97" i="11"/>
  <c r="H97" i="11" s="1"/>
  <c r="G96" i="11"/>
  <c r="H96" i="11" s="1"/>
  <c r="G95" i="11"/>
  <c r="H95" i="11" s="1"/>
  <c r="G94" i="11"/>
  <c r="H94" i="11" s="1"/>
  <c r="G93" i="11"/>
  <c r="H93" i="11" s="1"/>
  <c r="G92" i="11"/>
  <c r="H92" i="11" s="1"/>
  <c r="G91" i="11"/>
  <c r="H91" i="11"/>
  <c r="G90" i="11"/>
  <c r="H90" i="11" s="1"/>
  <c r="G89" i="11"/>
  <c r="H89" i="11" s="1"/>
  <c r="G88" i="11"/>
  <c r="H88" i="11" s="1"/>
  <c r="G87" i="11"/>
  <c r="H87" i="11" s="1"/>
  <c r="G86" i="11"/>
  <c r="H86" i="11" s="1"/>
  <c r="G85" i="11"/>
  <c r="H85" i="11" s="1"/>
  <c r="G84" i="11"/>
  <c r="H84" i="11" s="1"/>
  <c r="G83" i="11"/>
  <c r="H83" i="11" s="1"/>
  <c r="G82" i="11"/>
  <c r="H82" i="11"/>
  <c r="G81" i="11"/>
  <c r="H81" i="11" s="1"/>
  <c r="G80" i="11"/>
  <c r="H80" i="11" s="1"/>
  <c r="G79" i="11"/>
  <c r="H79" i="11" s="1"/>
  <c r="G78" i="11"/>
  <c r="H78" i="11" s="1"/>
  <c r="G71" i="11"/>
  <c r="H71" i="11" s="1"/>
  <c r="G70" i="11"/>
  <c r="H70" i="11" s="1"/>
  <c r="G69" i="11"/>
  <c r="H69" i="11" s="1"/>
  <c r="G68" i="11"/>
  <c r="H68" i="11" s="1"/>
  <c r="G67" i="11"/>
  <c r="H67" i="11" s="1"/>
  <c r="G66" i="11"/>
  <c r="H66" i="11" s="1"/>
  <c r="G65" i="11"/>
  <c r="H65" i="11" s="1"/>
  <c r="G64" i="11"/>
  <c r="H64" i="11" s="1"/>
  <c r="G63" i="11"/>
  <c r="H63" i="11" s="1"/>
  <c r="G60" i="11"/>
  <c r="H60" i="11" s="1"/>
  <c r="G59" i="11"/>
  <c r="H59" i="11" s="1"/>
  <c r="G58" i="11"/>
  <c r="H58" i="11" s="1"/>
  <c r="G57" i="11"/>
  <c r="H57" i="11" s="1"/>
  <c r="G56" i="11"/>
  <c r="H56" i="11" s="1"/>
  <c r="G55" i="11"/>
  <c r="H55" i="11" s="1"/>
  <c r="G53" i="11"/>
  <c r="H53" i="11" s="1"/>
  <c r="G52" i="11"/>
  <c r="H52" i="11" s="1"/>
  <c r="G51" i="11"/>
  <c r="H51" i="11" s="1"/>
  <c r="G50" i="11"/>
  <c r="H50" i="11" s="1"/>
  <c r="G49" i="11"/>
  <c r="H49" i="11" s="1"/>
  <c r="G48" i="11"/>
  <c r="H48" i="11" s="1"/>
  <c r="G46" i="11"/>
  <c r="H46" i="11"/>
  <c r="G45" i="11"/>
  <c r="H45" i="11" s="1"/>
  <c r="G44" i="11"/>
  <c r="H44" i="11" s="1"/>
  <c r="G43" i="11"/>
  <c r="H43" i="11"/>
  <c r="G42" i="11"/>
  <c r="H42" i="11" s="1"/>
  <c r="G41" i="11"/>
  <c r="H41" i="11" s="1"/>
  <c r="G39" i="11"/>
  <c r="H39" i="11" s="1"/>
  <c r="G38" i="11"/>
  <c r="H38" i="11" s="1"/>
  <c r="G36" i="11"/>
  <c r="H36" i="11" s="1"/>
  <c r="G35" i="11"/>
  <c r="H35" i="11" s="1"/>
  <c r="G34" i="11"/>
  <c r="H34" i="11" s="1"/>
  <c r="G33" i="11"/>
  <c r="H33" i="11" s="1"/>
  <c r="G32" i="11"/>
  <c r="H32" i="11" s="1"/>
  <c r="G31" i="11"/>
  <c r="H31" i="11" s="1"/>
  <c r="G29" i="11"/>
  <c r="H29" i="11" s="1"/>
  <c r="G28" i="11"/>
  <c r="H28" i="11" s="1"/>
  <c r="G27" i="11"/>
  <c r="H27" i="11" s="1"/>
  <c r="G26" i="11"/>
  <c r="H26" i="11" s="1"/>
  <c r="G20" i="11"/>
  <c r="H20" i="11" s="1"/>
  <c r="G19" i="11"/>
  <c r="H19" i="11" s="1"/>
  <c r="F8" i="17"/>
  <c r="F9" i="11" s="1"/>
  <c r="B6" i="17"/>
  <c r="E9" i="27"/>
  <c r="B7" i="27"/>
  <c r="F5" i="27"/>
  <c r="F3" i="27"/>
  <c r="G2" i="17"/>
  <c r="G3" i="19" s="1"/>
  <c r="E72" i="27"/>
  <c r="B50" i="27"/>
  <c r="B48" i="27"/>
  <c r="B46" i="27"/>
  <c r="B45" i="27"/>
  <c r="B44" i="27"/>
  <c r="B42" i="27"/>
  <c r="B41" i="27"/>
  <c r="B40" i="27"/>
  <c r="B38" i="27"/>
  <c r="B37" i="27"/>
  <c r="B36" i="27"/>
  <c r="B33" i="27"/>
  <c r="B31" i="27"/>
  <c r="B28" i="27"/>
  <c r="B29" i="27"/>
  <c r="B27" i="27"/>
  <c r="B24" i="27"/>
  <c r="B25" i="27"/>
  <c r="B23" i="27"/>
  <c r="B20" i="27"/>
  <c r="B21" i="27"/>
  <c r="B19" i="27"/>
  <c r="E48" i="27"/>
  <c r="F48" i="27" s="1"/>
  <c r="G48" i="27" s="1"/>
  <c r="B40" i="26"/>
  <c r="B39" i="26"/>
  <c r="B35" i="26"/>
  <c r="B34" i="26"/>
  <c r="B30" i="26"/>
  <c r="B29" i="26"/>
  <c r="B25" i="26"/>
  <c r="B24" i="26"/>
  <c r="A2" i="11"/>
  <c r="A1" i="23"/>
  <c r="A2" i="19"/>
  <c r="A1" i="18"/>
  <c r="A1" i="17"/>
  <c r="A2" i="27"/>
  <c r="E50" i="27"/>
  <c r="F50" i="27" s="1"/>
  <c r="G50" i="27" s="1"/>
  <c r="E46" i="27"/>
  <c r="F46" i="27" s="1"/>
  <c r="G46" i="27" s="1"/>
  <c r="E45" i="27"/>
  <c r="E44" i="27"/>
  <c r="F44" i="27"/>
  <c r="G44" i="27" s="1"/>
  <c r="E42" i="27"/>
  <c r="F42" i="27"/>
  <c r="G42" i="27" s="1"/>
  <c r="E41" i="27"/>
  <c r="F41" i="27" s="1"/>
  <c r="G41" i="27" s="1"/>
  <c r="E40" i="27"/>
  <c r="E38" i="27"/>
  <c r="F38" i="27"/>
  <c r="G38" i="27"/>
  <c r="E37" i="27"/>
  <c r="E36" i="27"/>
  <c r="E33" i="27"/>
  <c r="G33" i="27" s="1"/>
  <c r="E31" i="27"/>
  <c r="F31" i="27" s="1"/>
  <c r="E29" i="27"/>
  <c r="E28" i="27"/>
  <c r="F28" i="27" s="1"/>
  <c r="E27" i="27"/>
  <c r="F27" i="27"/>
  <c r="E25" i="27"/>
  <c r="F25" i="27"/>
  <c r="G25" i="27" s="1"/>
  <c r="E24" i="27"/>
  <c r="F24" i="27" s="1"/>
  <c r="E23" i="27"/>
  <c r="G23" i="27" s="1"/>
  <c r="F23" i="27"/>
  <c r="E21" i="27"/>
  <c r="G21" i="27" s="1"/>
  <c r="E20" i="27"/>
  <c r="G20" i="27" s="1"/>
  <c r="F20" i="27"/>
  <c r="E19" i="27"/>
  <c r="G19" i="27" s="1"/>
  <c r="E46" i="26"/>
  <c r="F46" i="26" s="1"/>
  <c r="G46" i="26" s="1"/>
  <c r="E43" i="26"/>
  <c r="E40" i="26"/>
  <c r="E39" i="26"/>
  <c r="F39" i="26" s="1"/>
  <c r="E38" i="26"/>
  <c r="F38" i="26" s="1"/>
  <c r="G38" i="26" s="1"/>
  <c r="E35" i="26"/>
  <c r="F35" i="26" s="1"/>
  <c r="G35" i="26" s="1"/>
  <c r="E34" i="26"/>
  <c r="F34" i="26" s="1"/>
  <c r="E33" i="26"/>
  <c r="F33" i="26" s="1"/>
  <c r="E30" i="26"/>
  <c r="F30" i="26" s="1"/>
  <c r="E29" i="26"/>
  <c r="F29" i="26"/>
  <c r="E28" i="26"/>
  <c r="F28" i="26" s="1"/>
  <c r="E25" i="26"/>
  <c r="F25" i="26"/>
  <c r="G25" i="26" s="1"/>
  <c r="E24" i="26"/>
  <c r="F24" i="26"/>
  <c r="G24" i="26" s="1"/>
  <c r="E23" i="26"/>
  <c r="F23" i="26" s="1"/>
  <c r="G23" i="26" s="1"/>
  <c r="E19" i="26"/>
  <c r="F19" i="26" s="1"/>
  <c r="G19" i="26" s="1"/>
  <c r="E18" i="26"/>
  <c r="F18" i="26"/>
  <c r="G18" i="26" s="1"/>
  <c r="F19" i="27"/>
  <c r="F21" i="27"/>
  <c r="F29" i="27"/>
  <c r="G29" i="27" s="1"/>
  <c r="F33" i="27"/>
  <c r="F37" i="27"/>
  <c r="G37" i="27"/>
  <c r="F40" i="27"/>
  <c r="G40" i="27" s="1"/>
  <c r="F45" i="27"/>
  <c r="G45" i="27"/>
  <c r="G27" i="27"/>
  <c r="F43" i="26"/>
  <c r="G43" i="26"/>
  <c r="F40" i="26"/>
  <c r="G40" i="26"/>
  <c r="E45" i="18"/>
  <c r="F45" i="18" s="1"/>
  <c r="G45" i="18" s="1"/>
  <c r="E44" i="18"/>
  <c r="F44" i="18" s="1"/>
  <c r="G44" i="18" s="1"/>
  <c r="E42" i="18"/>
  <c r="F42" i="18" s="1"/>
  <c r="G42" i="18" s="1"/>
  <c r="E41" i="18"/>
  <c r="F41" i="18" s="1"/>
  <c r="E40" i="18"/>
  <c r="F40" i="18" s="1"/>
  <c r="G40" i="18" s="1"/>
  <c r="E38" i="18"/>
  <c r="F38" i="18" s="1"/>
  <c r="G38" i="18" s="1"/>
  <c r="E37" i="18"/>
  <c r="F37" i="18" s="1"/>
  <c r="G37" i="18" s="1"/>
  <c r="E36" i="18"/>
  <c r="F36" i="18" s="1"/>
  <c r="G36" i="18" s="1"/>
  <c r="E28" i="18"/>
  <c r="F28" i="18" s="1"/>
  <c r="E27" i="18"/>
  <c r="F27" i="18" s="1"/>
  <c r="E25" i="18"/>
  <c r="F25" i="18" s="1"/>
  <c r="E24" i="18"/>
  <c r="F24" i="18" s="1"/>
  <c r="E23" i="18"/>
  <c r="F23" i="18" s="1"/>
  <c r="E21" i="18"/>
  <c r="E20" i="18"/>
  <c r="F20" i="18" s="1"/>
  <c r="G20" i="18" s="1"/>
  <c r="E19" i="18"/>
  <c r="F19" i="18" s="1"/>
  <c r="G19" i="18" s="1"/>
  <c r="G3" i="11"/>
  <c r="F2" i="23"/>
  <c r="B7" i="11"/>
  <c r="B6" i="23"/>
  <c r="B7" i="19"/>
  <c r="B6" i="18"/>
  <c r="G5" i="11"/>
  <c r="F4" i="18"/>
  <c r="G29" i="26" l="1"/>
  <c r="G23" i="18"/>
  <c r="F21" i="18"/>
  <c r="G21" i="18" s="1"/>
  <c r="G27" i="18"/>
  <c r="G24" i="18"/>
  <c r="G25" i="18"/>
  <c r="G28" i="18"/>
  <c r="G41" i="18"/>
  <c r="E8" i="18"/>
  <c r="F36" i="27"/>
  <c r="G36" i="27" s="1"/>
  <c r="G24" i="27"/>
  <c r="G31" i="27"/>
  <c r="G28" i="27"/>
  <c r="G30" i="26"/>
  <c r="G34" i="26"/>
  <c r="G28" i="26"/>
  <c r="G33" i="26"/>
  <c r="G39" i="26"/>
  <c r="F9" i="19"/>
  <c r="E8" i="23"/>
  <c r="F2" i="18"/>
</calcChain>
</file>

<file path=xl/sharedStrings.xml><?xml version="1.0" encoding="utf-8"?>
<sst xmlns="http://schemas.openxmlformats.org/spreadsheetml/2006/main" count="581" uniqueCount="254">
  <si>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</si>
  <si>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</si>
  <si>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</si>
  <si>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</si>
  <si>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</si>
  <si>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</si>
  <si>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</si>
  <si>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</si>
  <si>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CODE</t>
  </si>
  <si>
    <t>MODELS</t>
  </si>
  <si>
    <t>SERVICE :</t>
  </si>
  <si>
    <t xml:space="preserve">  DAYS</t>
  </si>
  <si>
    <t>COMPLETE</t>
  </si>
  <si>
    <t>House</t>
  </si>
  <si>
    <t xml:space="preserve">square </t>
  </si>
  <si>
    <t>footage</t>
  </si>
  <si>
    <t xml:space="preserve">   TERMS OF PAYMENT</t>
  </si>
  <si>
    <t xml:space="preserve">  NOTE :   ALL INVOICES MUST INCLUDE THE FOLLOWING ITEMS</t>
  </si>
  <si>
    <t>PROJECT :</t>
  </si>
  <si>
    <t>SERIES :</t>
  </si>
  <si>
    <t>Work Schedule # :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</si>
  <si>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</si>
  <si>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</si>
  <si>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</si>
  <si>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</si>
  <si>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</si>
  <si>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</si>
  <si>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</si>
  <si>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</si>
  <si>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</si>
  <si>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HST</t>
  </si>
  <si>
    <t>Windows</t>
  </si>
  <si>
    <t>A3D</t>
  </si>
  <si>
    <t>NOT INCL.</t>
  </si>
  <si>
    <t>Extras</t>
  </si>
  <si>
    <t>(Jeld-Wen double Garden Door  r/o 67 x 83  not available in out swing style)</t>
  </si>
  <si>
    <t>Add standard operator to casement window</t>
  </si>
  <si>
    <t>Limit Hardware  re restictive open to 4 "</t>
  </si>
  <si>
    <t>Low threshold (handi cap)</t>
  </si>
  <si>
    <t xml:space="preserve">Multi point lock ( single lever) per window. </t>
  </si>
  <si>
    <t>DESCRIPTION</t>
  </si>
  <si>
    <t xml:space="preserve">DOORS </t>
  </si>
  <si>
    <t>ALL</t>
  </si>
  <si>
    <t xml:space="preserve">Contractor Initials: </t>
  </si>
  <si>
    <t>800 Series</t>
  </si>
  <si>
    <t>Folding Handles for operator windows, per window</t>
  </si>
  <si>
    <t xml:space="preserve">Folding Handles for operator windows, whole house, condos and towns </t>
  </si>
  <si>
    <t xml:space="preserve">Folding Handles for operator windows, whole house, singles </t>
  </si>
  <si>
    <t>in White</t>
  </si>
  <si>
    <t>1000 Series</t>
  </si>
  <si>
    <t>GENERAL</t>
  </si>
  <si>
    <t xml:space="preserve">Add Grills to Windows </t>
  </si>
  <si>
    <t>Add Bars and Brickmould to Windows</t>
  </si>
  <si>
    <t>5' Patio door</t>
  </si>
  <si>
    <t xml:space="preserve">6' Patio door </t>
  </si>
  <si>
    <t xml:space="preserve">Garden Door with Screen </t>
  </si>
  <si>
    <t>Wood Garage Door frame 8 x 8</t>
  </si>
  <si>
    <t>Wood Garage Door frame 9 x 8</t>
  </si>
  <si>
    <t xml:space="preserve">Upgrade man door to 34" Wide </t>
  </si>
  <si>
    <t xml:space="preserve">Upgrade man door to 36" Wide </t>
  </si>
  <si>
    <t>Add 32" Wide Man door or Cold storage door</t>
  </si>
  <si>
    <t xml:space="preserve">Multi point lock for Condo unit </t>
  </si>
  <si>
    <t xml:space="preserve">Multi point lock for whole Townhome </t>
  </si>
  <si>
    <t xml:space="preserve">Multi point lock for whole Single family home </t>
  </si>
  <si>
    <t>P2424-1 Fixed Window</t>
  </si>
  <si>
    <t xml:space="preserve">P2448-1 Fixed Window </t>
  </si>
  <si>
    <t>P2460-1 Fixed Window</t>
  </si>
  <si>
    <t>P3248-1 Fixed Window</t>
  </si>
  <si>
    <t>P3260-1 Fixed Window</t>
  </si>
  <si>
    <t xml:space="preserve">C2436-1 Operator </t>
  </si>
  <si>
    <t>C2440-1 Operator</t>
  </si>
  <si>
    <t>C2444-1 Operator</t>
  </si>
  <si>
    <t>C2448-1 Operator</t>
  </si>
  <si>
    <t>C2452-1 Operator</t>
  </si>
  <si>
    <t>C2460-1 Operator</t>
  </si>
  <si>
    <t>C2472-1 Operator</t>
  </si>
  <si>
    <t xml:space="preserve">C2436-2 (1 Operator) </t>
  </si>
  <si>
    <t xml:space="preserve">C2440-2 (1 Operator) </t>
  </si>
  <si>
    <t xml:space="preserve">C2444-2 (1 Operator) </t>
  </si>
  <si>
    <t xml:space="preserve">C2448-2 (1 Operator) </t>
  </si>
  <si>
    <t xml:space="preserve">C2452-2 (1 Operator) </t>
  </si>
  <si>
    <t xml:space="preserve">C2460-2 (1 Operator) </t>
  </si>
  <si>
    <t xml:space="preserve">C2472-2 (1 Operator) </t>
  </si>
  <si>
    <t xml:space="preserve">C2436-3 (1 Operator) </t>
  </si>
  <si>
    <t xml:space="preserve">C2440-3 (1 Operator) </t>
  </si>
  <si>
    <t xml:space="preserve">C2444-3 (1 Operator) </t>
  </si>
  <si>
    <t xml:space="preserve">C2448-3 (1 Operator) </t>
  </si>
  <si>
    <t xml:space="preserve">C2452-3 (1 Operator) </t>
  </si>
  <si>
    <t xml:space="preserve">C2460-3 (1 Operator) </t>
  </si>
  <si>
    <t xml:space="preserve">C2472-3 (1 Operator) </t>
  </si>
  <si>
    <t xml:space="preserve">AW2424 Operating </t>
  </si>
  <si>
    <t xml:space="preserve">AW2440 Operating </t>
  </si>
  <si>
    <t>AW3240</t>
  </si>
  <si>
    <t xml:space="preserve">Add 12" Transom over 5' Patio Door </t>
  </si>
  <si>
    <t xml:space="preserve">Add 12" Transom over 6' Patio Door </t>
  </si>
  <si>
    <t xml:space="preserve">P4812 Transom </t>
  </si>
  <si>
    <t xml:space="preserve">P7212 Transom </t>
  </si>
  <si>
    <t>P9612 Transom</t>
  </si>
  <si>
    <t xml:space="preserve">SL7236 (for install in framing towns) </t>
  </si>
  <si>
    <t xml:space="preserve">SL6036 (for install in framing towns) </t>
  </si>
  <si>
    <t xml:space="preserve">AWNING WINDOWS (Dual-glazed Clear Glass) </t>
  </si>
  <si>
    <t xml:space="preserve">TRANSOM WINDOWS (Dual-glazed Clear Glass) </t>
  </si>
  <si>
    <t xml:space="preserve">BASEMENT WINDOWS (Dual-glazed Clear Glass) </t>
  </si>
  <si>
    <t xml:space="preserve">SPECIALTY WINDOWS (Dual-glazed Clear Glass) </t>
  </si>
  <si>
    <t>RD28 round window</t>
  </si>
  <si>
    <t>Add an HR48 half round window</t>
  </si>
  <si>
    <t xml:space="preserve">CP247240 CASEMENT PICTURE COMBO (1 Operator) </t>
  </si>
  <si>
    <t xml:space="preserve">CP247248 CASEMENT PICTURE COMBO (1 Operator) </t>
  </si>
  <si>
    <t xml:space="preserve">SPECIALTY GLASS (Dual-glazed) </t>
  </si>
  <si>
    <t xml:space="preserve">P8414 Transom </t>
  </si>
  <si>
    <t xml:space="preserve">Windows </t>
  </si>
  <si>
    <t>** PO REQUIRED **</t>
  </si>
  <si>
    <t>WHITE WINDOWS - ADD TO STANDARD</t>
  </si>
  <si>
    <t>801 - B</t>
  </si>
  <si>
    <t>804 - A - 3 bed</t>
  </si>
  <si>
    <t>804 - B - 3 bed</t>
  </si>
  <si>
    <t>805 - A</t>
  </si>
  <si>
    <t>805 - B</t>
  </si>
  <si>
    <t>815 - A</t>
  </si>
  <si>
    <t>815 - B</t>
  </si>
  <si>
    <t>815 - C</t>
  </si>
  <si>
    <t>830 - A - 3pc</t>
  </si>
  <si>
    <t>830 - B - 3pc</t>
  </si>
  <si>
    <t>870 - A</t>
  </si>
  <si>
    <t>870 - B</t>
  </si>
  <si>
    <t>800 Series - Extras</t>
  </si>
  <si>
    <t>1010 - A &amp; B</t>
  </si>
  <si>
    <t>1020 - B</t>
  </si>
  <si>
    <t>1026 - B</t>
  </si>
  <si>
    <t>1030 - A</t>
  </si>
  <si>
    <t>1030 - B</t>
  </si>
  <si>
    <t>1035 - CORNER</t>
  </si>
  <si>
    <t>1035 - A</t>
  </si>
  <si>
    <t>1035 - B</t>
  </si>
  <si>
    <t>1046 - A</t>
  </si>
  <si>
    <t>1046 - B</t>
  </si>
  <si>
    <t>1050 - A</t>
  </si>
  <si>
    <t>1050 - B</t>
  </si>
  <si>
    <t>1086 - A</t>
  </si>
  <si>
    <t>1086 - B</t>
  </si>
  <si>
    <t>1000 Series - Extras</t>
  </si>
  <si>
    <t>1046 - A - OPT OFFICE</t>
  </si>
  <si>
    <t>1046 - B - OPT OFFICE</t>
  </si>
  <si>
    <t>STANDARD MODELS</t>
  </si>
  <si>
    <t>Brick mould/Cladding</t>
  </si>
  <si>
    <t>Brick mould/ Cladding</t>
  </si>
  <si>
    <t>C3248-1 Operator</t>
  </si>
  <si>
    <t>C3260-1 Operator</t>
  </si>
  <si>
    <t xml:space="preserve">C3248-2 (1 Operator) </t>
  </si>
  <si>
    <t xml:space="preserve">C3260-2 (1 Operator) </t>
  </si>
  <si>
    <t>CODE 121 / 100%</t>
  </si>
  <si>
    <t>(incl) 7-7/8" Jambs 
+ 12" Transom
(Man or Patio Door)</t>
  </si>
  <si>
    <t xml:space="preserve">Upgrade Windows throughout from Standard Wood Jamb to Vinyl (Not with A5 Ins Pkg) </t>
  </si>
  <si>
    <t>1016 - B</t>
  </si>
  <si>
    <t>810 - A - 3 BED</t>
  </si>
  <si>
    <t>810 - B - 3 BED</t>
  </si>
  <si>
    <t>810 - C - 3 BED</t>
  </si>
  <si>
    <t>810 - A - 4 BED</t>
  </si>
  <si>
    <t>810 - B - 4 BED</t>
  </si>
  <si>
    <t xml:space="preserve">Upgrade to obscure glass per window pane </t>
  </si>
  <si>
    <t xml:space="preserve">Includes Extended Garage </t>
  </si>
  <si>
    <t>804 - A - 2 bed</t>
  </si>
  <si>
    <t>804 - B - 2 bed</t>
  </si>
  <si>
    <t xml:space="preserve">Valecraft Homes (2019) Initials: </t>
  </si>
  <si>
    <r>
      <rPr>
        <b/>
        <sz val="11"/>
        <rFont val="Arial"/>
        <family val="2"/>
      </rPr>
      <t>Obscured Tempered Glass</t>
    </r>
    <r>
      <rPr>
        <sz val="11"/>
        <rFont val="Arial"/>
        <family val="2"/>
      </rPr>
      <t xml:space="preserve"> - upgrade from clear glass (clear sidelite required by code to view outside) </t>
    </r>
  </si>
  <si>
    <t xml:space="preserve">3/4 glass door only </t>
  </si>
  <si>
    <t xml:space="preserve">Full glass door only </t>
  </si>
  <si>
    <r>
      <rPr>
        <b/>
        <sz val="11"/>
        <rFont val="Arial"/>
        <family val="2"/>
      </rPr>
      <t>Harlow</t>
    </r>
    <r>
      <rPr>
        <sz val="11"/>
        <rFont val="Arial"/>
        <family val="2"/>
      </rPr>
      <t xml:space="preserve"> - upgrade from Front Door clear glass</t>
    </r>
  </si>
  <si>
    <t xml:space="preserve">3/4 glass door with sidelite </t>
  </si>
  <si>
    <t xml:space="preserve">3/4 glass door with 2 sidelites </t>
  </si>
  <si>
    <t xml:space="preserve">3/4 glass double doors </t>
  </si>
  <si>
    <t xml:space="preserve">Full glass door with sidelite </t>
  </si>
  <si>
    <t xml:space="preserve">Full glass double doors </t>
  </si>
  <si>
    <r>
      <rPr>
        <b/>
        <sz val="11"/>
        <rFont val="Arial"/>
        <family val="2"/>
      </rPr>
      <t>Adelaide</t>
    </r>
    <r>
      <rPr>
        <sz val="11"/>
        <rFont val="Arial"/>
        <family val="2"/>
      </rPr>
      <t xml:space="preserve"> - upgrade from Front Door clear glass</t>
    </r>
  </si>
  <si>
    <r>
      <rPr>
        <b/>
        <sz val="11"/>
        <rFont val="Arial"/>
        <family val="2"/>
      </rPr>
      <t>Waterton</t>
    </r>
    <r>
      <rPr>
        <sz val="11"/>
        <rFont val="Arial"/>
        <family val="2"/>
      </rPr>
      <t xml:space="preserve"> - upgrade from Front Door clear glass</t>
    </r>
  </si>
  <si>
    <t>CASEMENT WINDOWS - PRICES PER WINDOW</t>
  </si>
  <si>
    <t>100 Series</t>
  </si>
  <si>
    <t>Brickmould/Cladding</t>
  </si>
  <si>
    <t>110 MID</t>
  </si>
  <si>
    <t>110 END GARAGE</t>
  </si>
  <si>
    <t>110 END PORCH</t>
  </si>
  <si>
    <t>120 MID</t>
  </si>
  <si>
    <t>120 END GARAGE</t>
  </si>
  <si>
    <t>120 END PORCH</t>
  </si>
  <si>
    <t>130 MID</t>
  </si>
  <si>
    <t>130 END GARAGE</t>
  </si>
  <si>
    <t>130 END PORCH</t>
  </si>
  <si>
    <t xml:space="preserve">140 MID </t>
  </si>
  <si>
    <t>140 END GARAGE</t>
  </si>
  <si>
    <t>140 END PORCH</t>
  </si>
  <si>
    <t>160-2 MID</t>
  </si>
  <si>
    <t>100 Series - Extras</t>
  </si>
  <si>
    <t>110 MID OPT ENS</t>
  </si>
  <si>
    <t>110 END GARAGE OPT ENS</t>
  </si>
  <si>
    <t>110 END PORCH OPT ENS</t>
  </si>
  <si>
    <t>120 MID OPT ENS</t>
  </si>
  <si>
    <t>120 END GARAGE OPT ENS</t>
  </si>
  <si>
    <t>120 END PORCH OPT ENS</t>
  </si>
  <si>
    <t>140 MID OPT ENS</t>
  </si>
  <si>
    <t>140 END GARAGE OPT ENS</t>
  </si>
  <si>
    <t>140 END PORCH OPT ENS</t>
  </si>
  <si>
    <t>160 OPT FIREPLACE</t>
  </si>
  <si>
    <t>170 OPT ENS</t>
  </si>
  <si>
    <t>105 - PORCH END</t>
  </si>
  <si>
    <t>105 - GARAGE END</t>
  </si>
  <si>
    <t>826 - A - 3 bed</t>
  </si>
  <si>
    <t>826 - B - 3 bed</t>
  </si>
  <si>
    <t>826 - A  - 4 bed</t>
  </si>
  <si>
    <t>826 - B - 4 bed</t>
  </si>
  <si>
    <t>826 - C - 4 bed</t>
  </si>
  <si>
    <t xml:space="preserve">Price per linear foot </t>
  </si>
  <si>
    <t>Doors, wood to PVC</t>
  </si>
  <si>
    <t>Doors, wood to Aluminum</t>
  </si>
  <si>
    <t>6 5/8'' only</t>
  </si>
  <si>
    <t>Wood Garage Door frame 16 x 9</t>
  </si>
  <si>
    <t xml:space="preserve">CASEMENT WINDOWS (Dual-glazed Clear Glass) </t>
  </si>
  <si>
    <t>3mm per sqft, min. 4sqft</t>
  </si>
  <si>
    <t>4mm per sqft, min. 4sqft</t>
  </si>
  <si>
    <t>COLOURED WINDOWS - ADD TO STANDARD</t>
  </si>
  <si>
    <t xml:space="preserve">1016 - LOFT </t>
  </si>
  <si>
    <t>1026 - A - SUNROOM</t>
  </si>
  <si>
    <t>1026 - B - SUNROOM</t>
  </si>
  <si>
    <t>810 A - 5PC ENS</t>
  </si>
  <si>
    <t>810 B - 5PC ENS</t>
  </si>
  <si>
    <t>810 C - 5PC ENS</t>
  </si>
  <si>
    <t>815 A - 5PC ENS</t>
  </si>
  <si>
    <t>815 B - 5PC ENS</t>
  </si>
  <si>
    <t>815 C - 5PC ENS</t>
  </si>
  <si>
    <t>830 A - 5PC ENS</t>
  </si>
  <si>
    <t>830 B - 5PC ENS</t>
  </si>
  <si>
    <t>1020 - B - 5PC ENS</t>
  </si>
  <si>
    <t>1026 - A - 5PC ENS</t>
  </si>
  <si>
    <t>1026 - B - 5PC ENS</t>
  </si>
  <si>
    <t>1030 - A - 5PC ENS</t>
  </si>
  <si>
    <t>1030 - B - 5PC ENS</t>
  </si>
  <si>
    <t>1050 - A - 5PC ENS</t>
  </si>
  <si>
    <t>1050 - B - 5PC ENS</t>
  </si>
  <si>
    <t>(incl) 9-1/4" Jambs 
+ 12" Transom
(Man or Patio Door)</t>
  </si>
  <si>
    <t xml:space="preserve">105 - 2 BEDROOM </t>
  </si>
  <si>
    <t xml:space="preserve">NOTE: </t>
  </si>
  <si>
    <t>Includes Basement Windows</t>
  </si>
  <si>
    <t>For colour - Add</t>
  </si>
  <si>
    <t>in colour</t>
  </si>
  <si>
    <t>BID TEMPLATE</t>
  </si>
  <si>
    <t>Place St Thomas, Shea Village, North Ridge</t>
  </si>
  <si>
    <t>XXX - 066, 067, XXX, XXX</t>
  </si>
  <si>
    <t>April 1, 2022 to March 31, 2023</t>
  </si>
  <si>
    <t>801 - A</t>
  </si>
  <si>
    <t>1016 - A</t>
  </si>
  <si>
    <t>1020 - A</t>
  </si>
  <si>
    <t>1026 - A</t>
  </si>
  <si>
    <t>1020 - A - 5PC ENS</t>
  </si>
  <si>
    <t>1046 - A - 4PC ENS</t>
  </si>
  <si>
    <t>1046 - B - 4PC 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</si>
</sst>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0_)"/>
    <numFmt numFmtId="167" formatCode="&quot;$&quot;#,##0.00"/>
    <numFmt numFmtId="168" formatCode="[$-409]d\-mmm\-yy;@"/>
    <numFmt numFmtId="169" formatCode="[$-409]mmmm\ d\,\ yyyy;@"/>
  </numFmts>
  <fonts count="54">
    <font>
      <sz val="12"/>
      <name val="Arial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2"/>
      <name val="Times New Roman"/>
      <family val="1"/>
    </font>
    <font>
      <b/>
      <sz val="10"/>
      <name val="P-AVGARD"/>
    </font>
    <font>
      <b/>
      <sz val="12"/>
      <name val="P-AVGARD"/>
    </font>
    <font>
      <sz val="12"/>
      <name val="P-AVGARD"/>
    </font>
    <font>
      <sz val="12"/>
      <name val="Times New Roman"/>
      <family val="1"/>
    </font>
    <font>
      <b/>
      <sz val="11"/>
      <name val="P-CHNCRY"/>
    </font>
    <font>
      <b/>
      <sz val="12"/>
      <name val="P-CHNCRY"/>
    </font>
    <font>
      <b/>
      <i/>
      <sz val="16"/>
      <name val="Arial"/>
      <family val="2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4"/>
      <name val="P-CHNCRY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sz val="14"/>
      <name val="P-AVGARD"/>
    </font>
    <font>
      <sz val="11"/>
      <color rgb="FFFF000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P-CHNCRY"/>
    </font>
    <font>
      <b/>
      <sz val="11"/>
      <name val="P-CHNCRY"/>
    </font>
    <font>
      <b/>
      <sz val="12"/>
      <name val="P-CHNCRY"/>
    </font>
    <font>
      <b/>
      <sz val="10"/>
      <name val="P-CHNCRY"/>
    </font>
    <font>
      <b/>
      <sz val="14"/>
      <name val="P-CHNCRY"/>
    </font>
    <font>
      <i/>
      <sz val="10"/>
      <name val="P-CHNCRY"/>
    </font>
    <font>
      <sz val="10"/>
      <name val="Times New Roman"/>
      <family val="1"/>
    </font>
    <font>
      <b/>
      <sz val="12"/>
      <name val="P-AVGARD"/>
    </font>
    <font>
      <b/>
      <sz val="10"/>
      <name val="P-AVGARD"/>
    </font>
    <font>
      <b/>
      <sz val="12"/>
      <name val="Arial"/>
      <family val="2"/>
    </font>
    <font>
      <b/>
      <i/>
      <sz val="10"/>
      <name val="P-AVGARD"/>
    </font>
    <font>
      <sz val="10"/>
      <name val="P-AVGARD"/>
    </font>
    <font>
      <b/>
      <sz val="10"/>
      <name val="Times New Roman"/>
      <family val="1"/>
    </font>
    <font>
      <i/>
      <sz val="10"/>
      <name val="P-AVGARD"/>
    </font>
    <font>
      <b/>
      <i/>
      <sz val="10"/>
      <name val="Times New Roman"/>
      <family val="1"/>
    </font>
    <font>
      <b/>
      <sz val="7"/>
      <name val="P-AVGARD"/>
    </font>
    <font>
      <b/>
      <i/>
      <sz val="12"/>
      <name val="Times New Roman"/>
      <family val="1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medium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</cellStyleXfs>
  <cellXfs count="559">
    <xf numFmtId="0" fontId="0" fillId="0" borderId="0" xfId="0"/>
    <xf numFmtId="0" fontId="2" fillId="0" borderId="5" xfId="0" applyFont="1" applyBorder="1" applyProtection="1"/>
    <xf numFmtId="0" fontId="5" fillId="2" borderId="7" xfId="0" applyFont="1" applyFill="1" applyBorder="1" applyProtection="1"/>
    <xf numFmtId="0" fontId="5" fillId="2" borderId="8" xfId="0" applyFont="1" applyFill="1" applyBorder="1" applyProtection="1"/>
    <xf numFmtId="0" fontId="5" fillId="0" borderId="13" xfId="0" applyFont="1" applyBorder="1" applyProtection="1"/>
    <xf numFmtId="164" fontId="5" fillId="0" borderId="13" xfId="0" applyNumberFormat="1" applyFont="1" applyBorder="1" applyProtection="1"/>
    <xf numFmtId="0" fontId="5" fillId="0" borderId="15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16" xfId="0" applyFont="1" applyBorder="1" applyAlignment="1">
      <alignment horizontal="center"/>
    </xf>
    <xf numFmtId="0" fontId="7" fillId="0" borderId="20" xfId="0" applyFont="1" applyBorder="1" applyProtection="1"/>
    <xf numFmtId="0" fontId="7" fillId="0" borderId="11" xfId="0" applyFont="1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0" fillId="0" borderId="0" xfId="0" applyBorder="1"/>
    <xf numFmtId="0" fontId="3" fillId="0" borderId="0" xfId="0" applyFont="1" applyBorder="1" applyProtection="1"/>
    <xf numFmtId="0" fontId="5" fillId="0" borderId="0" xfId="0" applyFont="1" applyBorder="1" applyProtection="1"/>
    <xf numFmtId="0" fontId="0" fillId="0" borderId="13" xfId="0" applyBorder="1"/>
    <xf numFmtId="0" fontId="11" fillId="0" borderId="0" xfId="0" applyFont="1" applyBorder="1" applyAlignment="1" applyProtection="1">
      <alignment horizontal="center"/>
    </xf>
    <xf numFmtId="0" fontId="10" fillId="0" borderId="26" xfId="0" applyFont="1" applyBorder="1" applyAlignment="1" applyProtection="1">
      <alignment horizontal="center"/>
    </xf>
    <xf numFmtId="0" fontId="12" fillId="0" borderId="26" xfId="0" applyFont="1" applyBorder="1" applyAlignment="1" applyProtection="1">
      <alignment horizontal="center"/>
    </xf>
    <xf numFmtId="9" fontId="10" fillId="0" borderId="27" xfId="0" applyNumberFormat="1" applyFont="1" applyBorder="1" applyAlignment="1" applyProtection="1">
      <alignment horizontal="center"/>
    </xf>
    <xf numFmtId="0" fontId="13" fillId="0" borderId="28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166" fontId="15" fillId="0" borderId="10" xfId="0" applyNumberFormat="1" applyFont="1" applyBorder="1" applyAlignment="1" applyProtection="1">
      <alignment horizontal="center"/>
    </xf>
    <xf numFmtId="0" fontId="16" fillId="0" borderId="5" xfId="0" applyFont="1" applyBorder="1" applyProtection="1"/>
    <xf numFmtId="0" fontId="17" fillId="0" borderId="0" xfId="0" applyFont="1" applyBorder="1" applyAlignment="1" applyProtection="1"/>
    <xf numFmtId="0" fontId="19" fillId="0" borderId="0" xfId="0" applyFont="1" applyBorder="1" applyProtection="1"/>
    <xf numFmtId="0" fontId="15" fillId="0" borderId="0" xfId="0" applyFont="1" applyBorder="1" applyProtection="1"/>
    <xf numFmtId="0" fontId="11" fillId="0" borderId="0" xfId="0" applyFont="1" applyBorder="1" applyProtection="1"/>
    <xf numFmtId="0" fontId="20" fillId="0" borderId="0" xfId="0" applyFont="1" applyBorder="1" applyProtection="1"/>
    <xf numFmtId="44" fontId="15" fillId="0" borderId="10" xfId="1" applyFont="1" applyBorder="1" applyProtection="1"/>
    <xf numFmtId="44" fontId="15" fillId="0" borderId="11" xfId="1" applyFont="1" applyBorder="1" applyProtection="1"/>
    <xf numFmtId="0" fontId="5" fillId="0" borderId="21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30" xfId="0" applyFont="1" applyBorder="1" applyProtection="1"/>
    <xf numFmtId="44" fontId="15" fillId="0" borderId="9" xfId="1" applyFont="1" applyBorder="1" applyProtection="1"/>
    <xf numFmtId="0" fontId="7" fillId="0" borderId="10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16" fillId="0" borderId="31" xfId="0" applyFont="1" applyBorder="1" applyProtection="1"/>
    <xf numFmtId="0" fontId="3" fillId="0" borderId="31" xfId="0" applyFont="1" applyBorder="1" applyProtection="1"/>
    <xf numFmtId="0" fontId="5" fillId="2" borderId="32" xfId="0" applyFont="1" applyFill="1" applyBorder="1" applyProtection="1"/>
    <xf numFmtId="164" fontId="5" fillId="0" borderId="29" xfId="0" applyNumberFormat="1" applyFont="1" applyBorder="1" applyProtection="1"/>
    <xf numFmtId="0" fontId="17" fillId="0" borderId="5" xfId="0" applyFont="1" applyBorder="1" applyProtection="1"/>
    <xf numFmtId="9" fontId="7" fillId="0" borderId="18" xfId="0" applyNumberFormat="1" applyFont="1" applyBorder="1" applyAlignment="1" applyProtection="1">
      <alignment horizontal="center"/>
    </xf>
    <xf numFmtId="7" fontId="15" fillId="0" borderId="11" xfId="1" applyNumberFormat="1" applyFont="1" applyBorder="1" applyProtection="1"/>
    <xf numFmtId="0" fontId="5" fillId="0" borderId="15" xfId="0" applyFont="1" applyBorder="1" applyAlignment="1">
      <alignment horizontal="center"/>
    </xf>
    <xf numFmtId="7" fontId="20" fillId="0" borderId="9" xfId="1" applyNumberFormat="1" applyFont="1" applyBorder="1" applyProtection="1"/>
    <xf numFmtId="0" fontId="24" fillId="0" borderId="0" xfId="0" applyFont="1" applyAlignment="1">
      <alignment horizontal="center"/>
    </xf>
    <xf numFmtId="0" fontId="26" fillId="0" borderId="0" xfId="0" applyFont="1"/>
    <xf numFmtId="44" fontId="26" fillId="0" borderId="0" xfId="1" applyFont="1"/>
    <xf numFmtId="10" fontId="26" fillId="0" borderId="0" xfId="0" applyNumberFormat="1" applyFont="1"/>
    <xf numFmtId="44" fontId="26" fillId="0" borderId="0" xfId="1" applyFont="1" applyAlignment="1">
      <alignment horizontal="center"/>
    </xf>
    <xf numFmtId="0" fontId="30" fillId="0" borderId="38" xfId="0" applyFont="1" applyBorder="1"/>
    <xf numFmtId="0" fontId="24" fillId="0" borderId="39" xfId="0" applyFont="1" applyBorder="1"/>
    <xf numFmtId="0" fontId="0" fillId="0" borderId="39" xfId="0" applyBorder="1"/>
    <xf numFmtId="0" fontId="25" fillId="0" borderId="40" xfId="0" applyFont="1" applyBorder="1" applyAlignment="1">
      <alignment horizontal="center"/>
    </xf>
    <xf numFmtId="0" fontId="26" fillId="0" borderId="41" xfId="0" applyFont="1" applyBorder="1"/>
    <xf numFmtId="0" fontId="31" fillId="0" borderId="41" xfId="0" applyFont="1" applyBorder="1"/>
    <xf numFmtId="0" fontId="30" fillId="0" borderId="41" xfId="0" applyFont="1" applyBorder="1"/>
    <xf numFmtId="0" fontId="31" fillId="0" borderId="43" xfId="0" applyFont="1" applyBorder="1"/>
    <xf numFmtId="0" fontId="26" fillId="0" borderId="44" xfId="0" applyFont="1" applyBorder="1"/>
    <xf numFmtId="0" fontId="26" fillId="0" borderId="45" xfId="0" applyFont="1" applyBorder="1"/>
    <xf numFmtId="167" fontId="26" fillId="0" borderId="42" xfId="0" applyNumberFormat="1" applyFont="1" applyBorder="1" applyAlignment="1">
      <alignment horizontal="center"/>
    </xf>
    <xf numFmtId="167" fontId="26" fillId="0" borderId="42" xfId="1" applyNumberFormat="1" applyFont="1" applyBorder="1"/>
    <xf numFmtId="167" fontId="0" fillId="0" borderId="42" xfId="0" applyNumberFormat="1" applyBorder="1"/>
    <xf numFmtId="0" fontId="5" fillId="0" borderId="37" xfId="0" applyFont="1" applyBorder="1" applyProtection="1"/>
    <xf numFmtId="0" fontId="0" fillId="0" borderId="0" xfId="0" applyFill="1"/>
    <xf numFmtId="0" fontId="0" fillId="0" borderId="38" xfId="0" applyBorder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41" xfId="0" applyBorder="1" applyAlignment="1" applyProtection="1">
      <alignment horizontal="center"/>
    </xf>
    <xf numFmtId="165" fontId="2" fillId="0" borderId="46" xfId="0" applyNumberFormat="1" applyFont="1" applyBorder="1" applyProtection="1"/>
    <xf numFmtId="0" fontId="2" fillId="0" borderId="41" xfId="0" applyFont="1" applyBorder="1" applyAlignment="1" applyProtection="1">
      <alignment horizontal="center"/>
    </xf>
    <xf numFmtId="0" fontId="17" fillId="0" borderId="42" xfId="0" applyFont="1" applyBorder="1" applyAlignment="1" applyProtection="1"/>
    <xf numFmtId="0" fontId="3" fillId="0" borderId="46" xfId="0" applyFont="1" applyBorder="1" applyProtection="1"/>
    <xf numFmtId="0" fontId="2" fillId="0" borderId="42" xfId="0" applyFont="1" applyBorder="1" applyProtection="1"/>
    <xf numFmtId="0" fontId="0" fillId="0" borderId="46" xfId="0" applyBorder="1"/>
    <xf numFmtId="0" fontId="5" fillId="0" borderId="47" xfId="0" applyFont="1" applyBorder="1" applyProtection="1"/>
    <xf numFmtId="0" fontId="5" fillId="0" borderId="48" xfId="0" applyFont="1" applyBorder="1" applyAlignment="1" applyProtection="1">
      <alignment horizontal="center"/>
    </xf>
    <xf numFmtId="0" fontId="5" fillId="0" borderId="49" xfId="0" applyFont="1" applyBorder="1" applyAlignment="1" applyProtection="1">
      <alignment horizontal="center"/>
    </xf>
    <xf numFmtId="0" fontId="7" fillId="0" borderId="46" xfId="0" applyFont="1" applyBorder="1" applyProtection="1"/>
    <xf numFmtId="0" fontId="5" fillId="0" borderId="50" xfId="0" applyFont="1" applyBorder="1" applyProtection="1"/>
    <xf numFmtId="0" fontId="7" fillId="0" borderId="51" xfId="0" applyFont="1" applyBorder="1" applyAlignment="1" applyProtection="1">
      <alignment horizontal="center"/>
    </xf>
    <xf numFmtId="0" fontId="8" fillId="0" borderId="50" xfId="0" applyFont="1" applyBorder="1" applyAlignment="1" applyProtection="1">
      <alignment horizontal="center"/>
    </xf>
    <xf numFmtId="0" fontId="0" fillId="0" borderId="52" xfId="0" applyBorder="1" applyAlignment="1" applyProtection="1">
      <alignment horizontal="center"/>
    </xf>
    <xf numFmtId="0" fontId="0" fillId="0" borderId="53" xfId="0" applyBorder="1" applyProtection="1"/>
    <xf numFmtId="0" fontId="9" fillId="2" borderId="54" xfId="0" applyFont="1" applyFill="1" applyBorder="1" applyAlignment="1" applyProtection="1">
      <alignment horizontal="center"/>
    </xf>
    <xf numFmtId="0" fontId="5" fillId="2" borderId="55" xfId="0" applyFont="1" applyFill="1" applyBorder="1" applyProtection="1"/>
    <xf numFmtId="0" fontId="8" fillId="0" borderId="41" xfId="0" applyFont="1" applyBorder="1" applyProtection="1"/>
    <xf numFmtId="0" fontId="5" fillId="0" borderId="56" xfId="0" applyFont="1" applyBorder="1" applyProtection="1"/>
    <xf numFmtId="0" fontId="5" fillId="0" borderId="41" xfId="0" applyFont="1" applyBorder="1" applyProtection="1"/>
    <xf numFmtId="0" fontId="5" fillId="0" borderId="42" xfId="0" applyFont="1" applyBorder="1" applyProtection="1"/>
    <xf numFmtId="0" fontId="0" fillId="0" borderId="41" xfId="0" applyBorder="1" applyProtection="1"/>
    <xf numFmtId="0" fontId="15" fillId="0" borderId="41" xfId="0" applyFont="1" applyBorder="1" applyProtection="1"/>
    <xf numFmtId="0" fontId="8" fillId="0" borderId="42" xfId="0" applyFont="1" applyBorder="1" applyProtection="1"/>
    <xf numFmtId="0" fontId="0" fillId="0" borderId="43" xfId="0" applyBorder="1"/>
    <xf numFmtId="0" fontId="0" fillId="0" borderId="44" xfId="0" applyBorder="1"/>
    <xf numFmtId="0" fontId="0" fillId="0" borderId="45" xfId="0" applyBorder="1"/>
    <xf numFmtId="44" fontId="15" fillId="0" borderId="10" xfId="1" applyFont="1" applyFill="1" applyBorder="1" applyProtection="1"/>
    <xf numFmtId="164" fontId="5" fillId="0" borderId="0" xfId="0" applyNumberFormat="1" applyFont="1" applyFill="1" applyBorder="1" applyProtection="1"/>
    <xf numFmtId="0" fontId="26" fillId="0" borderId="0" xfId="0" applyFont="1" applyFill="1" applyBorder="1"/>
    <xf numFmtId="167" fontId="26" fillId="0" borderId="0" xfId="0" applyNumberFormat="1" applyFont="1" applyFill="1" applyBorder="1"/>
    <xf numFmtId="167" fontId="26" fillId="0" borderId="42" xfId="0" applyNumberFormat="1" applyFont="1" applyFill="1" applyBorder="1" applyAlignment="1">
      <alignment horizontal="center"/>
    </xf>
    <xf numFmtId="7" fontId="15" fillId="0" borderId="9" xfId="1" applyNumberFormat="1" applyFont="1" applyBorder="1" applyProtection="1"/>
    <xf numFmtId="0" fontId="34" fillId="0" borderId="0" xfId="0" applyFont="1"/>
    <xf numFmtId="0" fontId="34" fillId="0" borderId="0" xfId="0" applyFont="1" applyBorder="1" applyProtection="1"/>
    <xf numFmtId="0" fontId="36" fillId="0" borderId="0" xfId="0" applyFont="1" applyBorder="1" applyAlignment="1" applyProtection="1">
      <alignment horizontal="right"/>
    </xf>
    <xf numFmtId="0" fontId="38" fillId="0" borderId="0" xfId="0" applyFont="1" applyBorder="1" applyAlignment="1" applyProtection="1"/>
    <xf numFmtId="0" fontId="37" fillId="0" borderId="31" xfId="0" applyFont="1" applyBorder="1" applyProtection="1"/>
    <xf numFmtId="0" fontId="39" fillId="0" borderId="31" xfId="0" applyFont="1" applyBorder="1" applyProtection="1"/>
    <xf numFmtId="0" fontId="39" fillId="0" borderId="0" xfId="0" applyFont="1" applyBorder="1" applyProtection="1"/>
    <xf numFmtId="0" fontId="36" fillId="0" borderId="0" xfId="0" applyFont="1" applyBorder="1" applyProtection="1"/>
    <xf numFmtId="0" fontId="39" fillId="0" borderId="5" xfId="0" applyFont="1" applyBorder="1" applyProtection="1"/>
    <xf numFmtId="0" fontId="40" fillId="0" borderId="5" xfId="0" applyFont="1" applyBorder="1" applyProtection="1"/>
    <xf numFmtId="0" fontId="36" fillId="0" borderId="5" xfId="0" applyFont="1" applyBorder="1" applyProtection="1"/>
    <xf numFmtId="0" fontId="38" fillId="0" borderId="5" xfId="0" applyFont="1" applyBorder="1" applyProtection="1"/>
    <xf numFmtId="0" fontId="34" fillId="0" borderId="0" xfId="0" applyFont="1" applyBorder="1"/>
    <xf numFmtId="0" fontId="37" fillId="0" borderId="5" xfId="0" applyFont="1" applyBorder="1" applyProtection="1"/>
    <xf numFmtId="0" fontId="41" fillId="0" borderId="0" xfId="0" applyFont="1" applyBorder="1" applyProtection="1"/>
    <xf numFmtId="0" fontId="42" fillId="0" borderId="15" xfId="0" applyFont="1" applyBorder="1" applyAlignment="1" applyProtection="1">
      <alignment horizontal="center"/>
    </xf>
    <xf numFmtId="0" fontId="42" fillId="0" borderId="16" xfId="0" applyFont="1" applyBorder="1" applyAlignment="1" applyProtection="1">
      <alignment horizontal="center"/>
    </xf>
    <xf numFmtId="0" fontId="42" fillId="0" borderId="21" xfId="0" applyFont="1" applyBorder="1" applyAlignment="1" applyProtection="1">
      <alignment horizontal="center"/>
    </xf>
    <xf numFmtId="0" fontId="42" fillId="0" borderId="17" xfId="0" applyFont="1" applyBorder="1" applyAlignment="1" applyProtection="1">
      <alignment horizontal="center"/>
    </xf>
    <xf numFmtId="0" fontId="43" fillId="0" borderId="28" xfId="0" applyFont="1" applyBorder="1" applyAlignment="1" applyProtection="1">
      <alignment horizontal="center"/>
    </xf>
    <xf numFmtId="0" fontId="44" fillId="0" borderId="26" xfId="0" applyFont="1" applyBorder="1" applyAlignment="1" applyProtection="1">
      <alignment horizontal="center"/>
    </xf>
    <xf numFmtId="0" fontId="46" fillId="0" borderId="23" xfId="0" applyFont="1" applyBorder="1" applyAlignment="1" applyProtection="1">
      <alignment horizontal="center"/>
    </xf>
    <xf numFmtId="9" fontId="46" fillId="0" borderId="18" xfId="0" applyNumberFormat="1" applyFont="1" applyBorder="1" applyAlignment="1" applyProtection="1">
      <alignment horizontal="center"/>
    </xf>
    <xf numFmtId="0" fontId="46" fillId="0" borderId="24" xfId="0" applyFont="1" applyBorder="1" applyProtection="1"/>
    <xf numFmtId="0" fontId="43" fillId="0" borderId="10" xfId="0" applyFont="1" applyBorder="1" applyAlignment="1" applyProtection="1">
      <alignment horizontal="center"/>
    </xf>
    <xf numFmtId="0" fontId="46" fillId="0" borderId="9" xfId="0" applyFont="1" applyBorder="1" applyAlignment="1" applyProtection="1">
      <alignment horizontal="center"/>
    </xf>
    <xf numFmtId="0" fontId="46" fillId="0" borderId="11" xfId="0" applyFont="1" applyBorder="1" applyAlignment="1" applyProtection="1">
      <alignment horizontal="center"/>
    </xf>
    <xf numFmtId="0" fontId="46" fillId="0" borderId="19" xfId="0" applyFont="1" applyBorder="1" applyAlignment="1" applyProtection="1">
      <alignment horizontal="center"/>
    </xf>
    <xf numFmtId="0" fontId="46" fillId="0" borderId="10" xfId="0" applyFont="1" applyBorder="1" applyAlignment="1" applyProtection="1">
      <alignment horizontal="center"/>
    </xf>
    <xf numFmtId="0" fontId="49" fillId="0" borderId="27" xfId="0" applyFont="1" applyBorder="1" applyAlignment="1" applyProtection="1">
      <alignment horizontal="center"/>
    </xf>
    <xf numFmtId="9" fontId="47" fillId="0" borderId="27" xfId="0" applyNumberFormat="1" applyFont="1" applyBorder="1" applyAlignment="1" applyProtection="1">
      <alignment horizontal="center"/>
    </xf>
    <xf numFmtId="0" fontId="46" fillId="0" borderId="20" xfId="0" applyFont="1" applyBorder="1" applyProtection="1"/>
    <xf numFmtId="0" fontId="34" fillId="0" borderId="14" xfId="0" applyFont="1" applyBorder="1" applyProtection="1"/>
    <xf numFmtId="164" fontId="42" fillId="0" borderId="10" xfId="0" applyNumberFormat="1" applyFont="1" applyBorder="1" applyProtection="1"/>
    <xf numFmtId="164" fontId="42" fillId="0" borderId="11" xfId="0" applyNumberFormat="1" applyFont="1" applyBorder="1" applyProtection="1"/>
    <xf numFmtId="164" fontId="42" fillId="0" borderId="19" xfId="0" applyNumberFormat="1" applyFont="1" applyBorder="1" applyProtection="1"/>
    <xf numFmtId="0" fontId="47" fillId="0" borderId="26" xfId="0" applyFont="1" applyBorder="1" applyAlignment="1" applyProtection="1">
      <alignment horizontal="center"/>
    </xf>
    <xf numFmtId="0" fontId="46" fillId="0" borderId="30" xfId="0" applyFont="1" applyBorder="1" applyAlignment="1" applyProtection="1">
      <alignment horizontal="center"/>
    </xf>
    <xf numFmtId="0" fontId="22" fillId="0" borderId="39" xfId="0" applyFont="1" applyBorder="1" applyProtection="1"/>
    <xf numFmtId="15" fontId="0" fillId="0" borderId="39" xfId="0" applyNumberFormat="1" applyBorder="1" applyProtection="1"/>
    <xf numFmtId="9" fontId="12" fillId="6" borderId="20" xfId="0" applyNumberFormat="1" applyFont="1" applyFill="1" applyBorder="1" applyAlignment="1" applyProtection="1">
      <alignment horizontal="center" vertical="center"/>
    </xf>
    <xf numFmtId="169" fontId="16" fillId="0" borderId="5" xfId="0" applyNumberFormat="1" applyFont="1" applyBorder="1" applyProtection="1"/>
    <xf numFmtId="167" fontId="15" fillId="0" borderId="29" xfId="1" applyNumberFormat="1" applyFont="1" applyBorder="1" applyProtection="1"/>
    <xf numFmtId="0" fontId="22" fillId="0" borderId="0" xfId="0" applyFont="1"/>
    <xf numFmtId="0" fontId="22" fillId="0" borderId="0" xfId="0" applyFont="1" applyFill="1"/>
    <xf numFmtId="15" fontId="26" fillId="0" borderId="41" xfId="0" applyNumberFormat="1" applyFont="1" applyBorder="1" applyAlignment="1">
      <alignment horizontal="center"/>
    </xf>
    <xf numFmtId="0" fontId="26" fillId="7" borderId="41" xfId="0" applyFont="1" applyFill="1" applyBorder="1"/>
    <xf numFmtId="0" fontId="22" fillId="7" borderId="0" xfId="0" applyFont="1" applyFill="1"/>
    <xf numFmtId="0" fontId="3" fillId="7" borderId="0" xfId="0" applyFont="1" applyFill="1" applyBorder="1" applyAlignment="1" applyProtection="1">
      <alignment horizontal="center"/>
    </xf>
    <xf numFmtId="165" fontId="36" fillId="0" borderId="0" xfId="0" applyNumberFormat="1" applyFont="1" applyBorder="1" applyProtection="1"/>
    <xf numFmtId="0" fontId="0" fillId="0" borderId="43" xfId="0" applyBorder="1" applyProtection="1"/>
    <xf numFmtId="0" fontId="0" fillId="0" borderId="44" xfId="0" applyBorder="1" applyProtection="1"/>
    <xf numFmtId="0" fontId="11" fillId="0" borderId="44" xfId="0" applyFont="1" applyBorder="1" applyAlignment="1" applyProtection="1">
      <alignment horizontal="center"/>
    </xf>
    <xf numFmtId="0" fontId="5" fillId="0" borderId="44" xfId="0" applyFont="1" applyBorder="1" applyProtection="1"/>
    <xf numFmtId="0" fontId="5" fillId="0" borderId="45" xfId="0" applyFont="1" applyBorder="1" applyProtection="1"/>
    <xf numFmtId="0" fontId="13" fillId="0" borderId="50" xfId="0" applyFont="1" applyBorder="1" applyAlignment="1" applyProtection="1">
      <alignment horizontal="center"/>
    </xf>
    <xf numFmtId="0" fontId="9" fillId="0" borderId="66" xfId="0" applyFont="1" applyBorder="1" applyProtection="1"/>
    <xf numFmtId="164" fontId="5" fillId="0" borderId="55" xfId="0" applyNumberFormat="1" applyFont="1" applyBorder="1" applyProtection="1"/>
    <xf numFmtId="167" fontId="20" fillId="0" borderId="29" xfId="1" applyNumberFormat="1" applyFont="1" applyBorder="1" applyProtection="1"/>
    <xf numFmtId="167" fontId="15" fillId="0" borderId="11" xfId="1" applyNumberFormat="1" applyFont="1" applyBorder="1" applyProtection="1"/>
    <xf numFmtId="167" fontId="15" fillId="0" borderId="19" xfId="1" applyNumberFormat="1" applyFont="1" applyBorder="1" applyProtection="1"/>
    <xf numFmtId="166" fontId="15" fillId="0" borderId="10" xfId="0" applyNumberFormat="1" applyFont="1" applyFill="1" applyBorder="1" applyAlignment="1" applyProtection="1">
      <alignment horizontal="center"/>
    </xf>
    <xf numFmtId="167" fontId="15" fillId="0" borderId="11" xfId="1" applyNumberFormat="1" applyFont="1" applyFill="1" applyBorder="1" applyProtection="1"/>
    <xf numFmtId="7" fontId="15" fillId="0" borderId="51" xfId="1" applyNumberFormat="1" applyFont="1" applyBorder="1" applyProtection="1"/>
    <xf numFmtId="167" fontId="15" fillId="0" borderId="64" xfId="1" applyNumberFormat="1" applyFont="1" applyBorder="1" applyProtection="1"/>
    <xf numFmtId="0" fontId="13" fillId="0" borderId="50" xfId="0" applyFont="1" applyFill="1" applyBorder="1" applyAlignment="1" applyProtection="1">
      <alignment horizontal="center"/>
    </xf>
    <xf numFmtId="0" fontId="15" fillId="0" borderId="42" xfId="0" applyFont="1" applyBorder="1" applyProtection="1"/>
    <xf numFmtId="0" fontId="20" fillId="0" borderId="42" xfId="0" applyFont="1" applyBorder="1" applyProtection="1"/>
    <xf numFmtId="0" fontId="3" fillId="0" borderId="69" xfId="0" applyFont="1" applyBorder="1" applyProtection="1"/>
    <xf numFmtId="0" fontId="2" fillId="0" borderId="69" xfId="0" applyFont="1" applyBorder="1" applyProtection="1"/>
    <xf numFmtId="0" fontId="0" fillId="0" borderId="69" xfId="0" applyBorder="1"/>
    <xf numFmtId="0" fontId="4" fillId="0" borderId="69" xfId="0" applyFont="1" applyBorder="1" applyProtection="1"/>
    <xf numFmtId="7" fontId="52" fillId="0" borderId="29" xfId="1" applyNumberFormat="1" applyFont="1" applyBorder="1" applyProtection="1"/>
    <xf numFmtId="0" fontId="3" fillId="7" borderId="42" xfId="0" applyFont="1" applyFill="1" applyBorder="1" applyAlignment="1" applyProtection="1">
      <alignment horizontal="center"/>
    </xf>
    <xf numFmtId="0" fontId="2" fillId="0" borderId="71" xfId="0" applyFont="1" applyBorder="1" applyProtection="1"/>
    <xf numFmtId="0" fontId="2" fillId="0" borderId="72" xfId="0" applyFont="1" applyBorder="1" applyProtection="1"/>
    <xf numFmtId="0" fontId="34" fillId="0" borderId="38" xfId="0" applyFont="1" applyBorder="1" applyProtection="1"/>
    <xf numFmtId="0" fontId="34" fillId="0" borderId="39" xfId="0" applyFont="1" applyBorder="1" applyProtection="1"/>
    <xf numFmtId="0" fontId="34" fillId="0" borderId="41" xfId="0" applyFont="1" applyBorder="1" applyAlignment="1" applyProtection="1">
      <alignment horizontal="center"/>
    </xf>
    <xf numFmtId="0" fontId="36" fillId="0" borderId="41" xfId="0" applyFont="1" applyBorder="1" applyAlignment="1" applyProtection="1">
      <alignment horizontal="center"/>
    </xf>
    <xf numFmtId="0" fontId="38" fillId="0" borderId="42" xfId="0" applyFont="1" applyBorder="1" applyAlignment="1" applyProtection="1"/>
    <xf numFmtId="0" fontId="36" fillId="0" borderId="46" xfId="0" applyFont="1" applyBorder="1" applyProtection="1"/>
    <xf numFmtId="0" fontId="36" fillId="0" borderId="41" xfId="0" applyFont="1" applyBorder="1" applyProtection="1"/>
    <xf numFmtId="0" fontId="42" fillId="0" borderId="47" xfId="0" applyFont="1" applyBorder="1" applyProtection="1"/>
    <xf numFmtId="0" fontId="42" fillId="0" borderId="49" xfId="0" applyFont="1" applyBorder="1" applyAlignment="1" applyProtection="1">
      <alignment horizontal="center"/>
    </xf>
    <xf numFmtId="0" fontId="42" fillId="0" borderId="50" xfId="0" applyFont="1" applyBorder="1" applyProtection="1"/>
    <xf numFmtId="0" fontId="48" fillId="0" borderId="50" xfId="0" applyFont="1" applyBorder="1" applyAlignment="1" applyProtection="1">
      <alignment horizontal="center"/>
    </xf>
    <xf numFmtId="0" fontId="34" fillId="0" borderId="52" xfId="0" applyFont="1" applyBorder="1" applyAlignment="1" applyProtection="1">
      <alignment horizontal="center"/>
    </xf>
    <xf numFmtId="0" fontId="47" fillId="0" borderId="50" xfId="0" applyFont="1" applyBorder="1" applyProtection="1"/>
    <xf numFmtId="0" fontId="42" fillId="0" borderId="22" xfId="0" applyFont="1" applyBorder="1" applyAlignment="1" applyProtection="1">
      <alignment horizontal="center"/>
    </xf>
    <xf numFmtId="0" fontId="35" fillId="0" borderId="39" xfId="0" applyFont="1" applyBorder="1" applyProtection="1"/>
    <xf numFmtId="168" fontId="37" fillId="0" borderId="46" xfId="0" applyNumberFormat="1" applyFont="1" applyBorder="1" applyProtection="1"/>
    <xf numFmtId="0" fontId="36" fillId="0" borderId="42" xfId="0" applyFont="1" applyBorder="1" applyProtection="1"/>
    <xf numFmtId="0" fontId="39" fillId="0" borderId="42" xfId="0" applyFont="1" applyBorder="1" applyProtection="1"/>
    <xf numFmtId="0" fontId="14" fillId="0" borderId="50" xfId="0" applyFont="1" applyFill="1" applyBorder="1" applyAlignment="1" applyProtection="1">
      <alignment horizontal="center"/>
    </xf>
    <xf numFmtId="0" fontId="13" fillId="0" borderId="77" xfId="0" applyFont="1" applyBorder="1" applyAlignment="1" applyProtection="1">
      <alignment horizontal="center"/>
    </xf>
    <xf numFmtId="166" fontId="15" fillId="0" borderId="78" xfId="0" applyNumberFormat="1" applyFont="1" applyBorder="1" applyAlignment="1" applyProtection="1">
      <alignment horizontal="center"/>
    </xf>
    <xf numFmtId="44" fontId="15" fillId="0" borderId="78" xfId="1" applyFont="1" applyBorder="1" applyProtection="1"/>
    <xf numFmtId="44" fontId="15" fillId="0" borderId="78" xfId="1" applyFont="1" applyFill="1" applyBorder="1" applyProtection="1"/>
    <xf numFmtId="7" fontId="20" fillId="0" borderId="79" xfId="1" applyNumberFormat="1" applyFont="1" applyBorder="1" applyProtection="1"/>
    <xf numFmtId="7" fontId="15" fillId="0" borderId="80" xfId="1" applyNumberFormat="1" applyFont="1" applyBorder="1" applyProtection="1"/>
    <xf numFmtId="7" fontId="15" fillId="0" borderId="70" xfId="1" applyNumberFormat="1" applyFont="1" applyBorder="1" applyProtection="1"/>
    <xf numFmtId="9" fontId="12" fillId="6" borderId="75" xfId="0" applyNumberFormat="1" applyFont="1" applyFill="1" applyBorder="1" applyAlignment="1" applyProtection="1">
      <alignment horizontal="center" vertical="center"/>
    </xf>
    <xf numFmtId="0" fontId="22" fillId="5" borderId="74" xfId="0" applyFont="1" applyFill="1" applyBorder="1" applyAlignment="1"/>
    <xf numFmtId="0" fontId="22" fillId="5" borderId="59" xfId="0" applyFont="1" applyFill="1" applyBorder="1" applyAlignment="1"/>
    <xf numFmtId="164" fontId="5" fillId="0" borderId="83" xfId="0" applyNumberFormat="1" applyFont="1" applyBorder="1" applyProtection="1"/>
    <xf numFmtId="0" fontId="39" fillId="0" borderId="46" xfId="0" applyFont="1" applyBorder="1" applyProtection="1"/>
    <xf numFmtId="0" fontId="50" fillId="5" borderId="73" xfId="0" applyFont="1" applyFill="1" applyBorder="1" applyAlignment="1" applyProtection="1"/>
    <xf numFmtId="44" fontId="15" fillId="0" borderId="51" xfId="1" applyFont="1" applyBorder="1" applyProtection="1"/>
    <xf numFmtId="167" fontId="28" fillId="0" borderId="0" xfId="1" applyNumberFormat="1" applyFont="1" applyBorder="1"/>
    <xf numFmtId="167" fontId="28" fillId="0" borderId="0" xfId="1" applyNumberFormat="1" applyFont="1" applyFill="1" applyBorder="1"/>
    <xf numFmtId="10" fontId="26" fillId="0" borderId="0" xfId="0" applyNumberFormat="1" applyFont="1" applyFill="1"/>
    <xf numFmtId="167" fontId="28" fillId="7" borderId="0" xfId="1" applyNumberFormat="1" applyFont="1" applyFill="1" applyBorder="1"/>
    <xf numFmtId="0" fontId="26" fillId="7" borderId="0" xfId="0" applyFont="1" applyFill="1"/>
    <xf numFmtId="0" fontId="26" fillId="0" borderId="0" xfId="0" applyFont="1" applyFill="1"/>
    <xf numFmtId="167" fontId="28" fillId="0" borderId="0" xfId="1" applyNumberFormat="1" applyFont="1" applyBorder="1" applyAlignment="1"/>
    <xf numFmtId="0" fontId="22" fillId="0" borderId="38" xfId="3" applyBorder="1"/>
    <xf numFmtId="0" fontId="22" fillId="0" borderId="39" xfId="3" applyBorder="1"/>
    <xf numFmtId="0" fontId="22" fillId="0" borderId="40" xfId="3" applyBorder="1"/>
    <xf numFmtId="0" fontId="22" fillId="0" borderId="0" xfId="3"/>
    <xf numFmtId="0" fontId="22" fillId="0" borderId="41" xfId="3" applyBorder="1" applyAlignment="1">
      <alignment horizontal="center"/>
    </xf>
    <xf numFmtId="0" fontId="2" fillId="0" borderId="0" xfId="3" applyFont="1" applyAlignment="1">
      <alignment horizontal="right"/>
    </xf>
    <xf numFmtId="0" fontId="2" fillId="0" borderId="41" xfId="3" applyFont="1" applyBorder="1" applyAlignment="1">
      <alignment horizontal="center"/>
    </xf>
    <xf numFmtId="0" fontId="16" fillId="0" borderId="5" xfId="3" applyFont="1" applyBorder="1"/>
    <xf numFmtId="0" fontId="17" fillId="0" borderId="5" xfId="3" applyFont="1" applyBorder="1"/>
    <xf numFmtId="0" fontId="17" fillId="0" borderId="42" xfId="3" applyFont="1" applyBorder="1"/>
    <xf numFmtId="0" fontId="16" fillId="0" borderId="36" xfId="3" applyFont="1" applyBorder="1"/>
    <xf numFmtId="0" fontId="3" fillId="0" borderId="36" xfId="3" applyFont="1" applyBorder="1"/>
    <xf numFmtId="0" fontId="2" fillId="0" borderId="0" xfId="3" applyFont="1"/>
    <xf numFmtId="0" fontId="2" fillId="0" borderId="42" xfId="3" applyFont="1" applyBorder="1"/>
    <xf numFmtId="0" fontId="21" fillId="0" borderId="0" xfId="3" applyFont="1"/>
    <xf numFmtId="0" fontId="3" fillId="0" borderId="42" xfId="3" applyFont="1" applyBorder="1"/>
    <xf numFmtId="0" fontId="2" fillId="0" borderId="5" xfId="3" applyFont="1" applyBorder="1"/>
    <xf numFmtId="0" fontId="22" fillId="0" borderId="42" xfId="3" applyBorder="1"/>
    <xf numFmtId="0" fontId="2" fillId="0" borderId="41" xfId="3" applyFont="1" applyBorder="1"/>
    <xf numFmtId="0" fontId="3" fillId="0" borderId="0" xfId="3" applyFont="1"/>
    <xf numFmtId="0" fontId="5" fillId="0" borderId="47" xfId="3" applyFont="1" applyBorder="1"/>
    <xf numFmtId="0" fontId="5" fillId="0" borderId="15" xfId="3" applyFont="1" applyBorder="1" applyAlignment="1">
      <alignment horizontal="center"/>
    </xf>
    <xf numFmtId="0" fontId="5" fillId="0" borderId="16" xfId="3" applyFont="1" applyBorder="1" applyAlignment="1">
      <alignment horizontal="center"/>
    </xf>
    <xf numFmtId="0" fontId="5" fillId="0" borderId="21" xfId="3" applyFont="1" applyBorder="1" applyAlignment="1">
      <alignment horizontal="center"/>
    </xf>
    <xf numFmtId="0" fontId="5" fillId="0" borderId="17" xfId="3" applyFont="1" applyBorder="1" applyAlignment="1">
      <alignment horizontal="center"/>
    </xf>
    <xf numFmtId="0" fontId="5" fillId="0" borderId="48" xfId="3" applyFont="1" applyBorder="1" applyAlignment="1">
      <alignment horizontal="center"/>
    </xf>
    <xf numFmtId="0" fontId="5" fillId="0" borderId="49" xfId="3" applyFont="1" applyBorder="1" applyAlignment="1">
      <alignment horizontal="center"/>
    </xf>
    <xf numFmtId="0" fontId="13" fillId="0" borderId="28" xfId="3" applyFont="1" applyBorder="1" applyAlignment="1">
      <alignment horizontal="center"/>
    </xf>
    <xf numFmtId="0" fontId="10" fillId="0" borderId="26" xfId="3" applyFont="1" applyBorder="1" applyAlignment="1">
      <alignment horizontal="center"/>
    </xf>
    <xf numFmtId="0" fontId="7" fillId="0" borderId="23" xfId="3" applyFont="1" applyBorder="1" applyAlignment="1">
      <alignment horizontal="center"/>
    </xf>
    <xf numFmtId="9" fontId="7" fillId="0" borderId="18" xfId="3" applyNumberFormat="1" applyFont="1" applyBorder="1" applyAlignment="1">
      <alignment horizontal="center"/>
    </xf>
    <xf numFmtId="0" fontId="7" fillId="0" borderId="46" xfId="3" applyFont="1" applyBorder="1"/>
    <xf numFmtId="0" fontId="5" fillId="0" borderId="50" xfId="3" applyFont="1" applyBorder="1"/>
    <xf numFmtId="0" fontId="13" fillId="0" borderId="1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51" xfId="3" applyFont="1" applyBorder="1" applyAlignment="1">
      <alignment horizontal="center"/>
    </xf>
    <xf numFmtId="0" fontId="8" fillId="0" borderId="50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12" fillId="0" borderId="26" xfId="3" applyFont="1" applyBorder="1" applyAlignment="1">
      <alignment horizontal="center"/>
    </xf>
    <xf numFmtId="0" fontId="22" fillId="0" borderId="52" xfId="3" applyBorder="1" applyAlignment="1">
      <alignment horizontal="center"/>
    </xf>
    <xf numFmtId="0" fontId="6" fillId="0" borderId="27" xfId="3" applyFont="1" applyBorder="1" applyAlignment="1">
      <alignment horizontal="center"/>
    </xf>
    <xf numFmtId="9" fontId="10" fillId="0" borderId="27" xfId="3" applyNumberFormat="1" applyFont="1" applyBorder="1" applyAlignment="1">
      <alignment horizontal="center"/>
    </xf>
    <xf numFmtId="9" fontId="12" fillId="6" borderId="20" xfId="3" applyNumberFormat="1" applyFont="1" applyFill="1" applyBorder="1" applyAlignment="1">
      <alignment horizontal="center" vertical="center"/>
    </xf>
    <xf numFmtId="0" fontId="7" fillId="0" borderId="30" xfId="3" applyFont="1" applyBorder="1" applyAlignment="1">
      <alignment horizontal="center"/>
    </xf>
    <xf numFmtId="0" fontId="7" fillId="0" borderId="20" xfId="3" applyFont="1" applyBorder="1"/>
    <xf numFmtId="0" fontId="22" fillId="0" borderId="53" xfId="3" applyBorder="1"/>
    <xf numFmtId="0" fontId="5" fillId="2" borderId="7" xfId="3" applyFont="1" applyFill="1" applyBorder="1" applyAlignment="1">
      <alignment horizontal="center"/>
    </xf>
    <xf numFmtId="0" fontId="5" fillId="2" borderId="7" xfId="3" applyFont="1" applyFill="1" applyBorder="1"/>
    <xf numFmtId="0" fontId="5" fillId="2" borderId="8" xfId="3" applyFont="1" applyFill="1" applyBorder="1"/>
    <xf numFmtId="0" fontId="5" fillId="2" borderId="84" xfId="3" applyFont="1" applyFill="1" applyBorder="1"/>
    <xf numFmtId="0" fontId="13" fillId="0" borderId="50" xfId="3" applyFont="1" applyBorder="1" applyAlignment="1">
      <alignment horizontal="center"/>
    </xf>
    <xf numFmtId="166" fontId="15" fillId="0" borderId="10" xfId="3" applyNumberFormat="1" applyFont="1" applyBorder="1" applyAlignment="1">
      <alignment horizontal="center"/>
    </xf>
    <xf numFmtId="164" fontId="15" fillId="0" borderId="11" xfId="3" applyNumberFormat="1" applyFont="1" applyBorder="1"/>
    <xf numFmtId="164" fontId="15" fillId="0" borderId="9" xfId="3" applyNumberFormat="1" applyFont="1" applyBorder="1"/>
    <xf numFmtId="164" fontId="15" fillId="0" borderId="51" xfId="3" applyNumberFormat="1" applyFont="1" applyBorder="1"/>
    <xf numFmtId="1" fontId="15" fillId="0" borderId="10" xfId="3" applyNumberFormat="1" applyFont="1" applyBorder="1" applyAlignment="1">
      <alignment horizontal="center"/>
    </xf>
    <xf numFmtId="166" fontId="15" fillId="0" borderId="35" xfId="3" applyNumberFormat="1" applyFont="1" applyBorder="1" applyAlignment="1">
      <alignment horizontal="center"/>
    </xf>
    <xf numFmtId="7" fontId="15" fillId="0" borderId="86" xfId="1" applyNumberFormat="1" applyFont="1" applyBorder="1" applyProtection="1"/>
    <xf numFmtId="7" fontId="15" fillId="0" borderId="63" xfId="1" applyNumberFormat="1" applyFont="1" applyBorder="1" applyProtection="1"/>
    <xf numFmtId="0" fontId="14" fillId="0" borderId="76" xfId="3" applyFont="1" applyBorder="1" applyAlignment="1">
      <alignment horizontal="center"/>
    </xf>
    <xf numFmtId="164" fontId="15" fillId="0" borderId="86" xfId="3" applyNumberFormat="1" applyFont="1" applyBorder="1"/>
    <xf numFmtId="164" fontId="15" fillId="0" borderId="34" xfId="3" applyNumberFormat="1" applyFont="1" applyBorder="1"/>
    <xf numFmtId="164" fontId="15" fillId="0" borderId="63" xfId="3" applyNumberFormat="1" applyFont="1" applyBorder="1"/>
    <xf numFmtId="7" fontId="15" fillId="0" borderId="61" xfId="1" applyNumberFormat="1" applyFont="1" applyBorder="1" applyProtection="1"/>
    <xf numFmtId="0" fontId="13" fillId="0" borderId="76" xfId="3" applyFont="1" applyBorder="1" applyAlignment="1">
      <alignment horizontal="center"/>
    </xf>
    <xf numFmtId="7" fontId="15" fillId="0" borderId="57" xfId="1" applyNumberFormat="1" applyFont="1" applyBorder="1" applyProtection="1"/>
    <xf numFmtId="44" fontId="15" fillId="0" borderId="35" xfId="1" applyFont="1" applyBorder="1" applyAlignment="1" applyProtection="1">
      <alignment horizontal="center"/>
    </xf>
    <xf numFmtId="7" fontId="20" fillId="0" borderId="34" xfId="1" applyNumberFormat="1" applyFont="1" applyBorder="1" applyProtection="1"/>
    <xf numFmtId="0" fontId="13" fillId="0" borderId="77" xfId="3" applyFont="1" applyBorder="1" applyAlignment="1">
      <alignment horizontal="center"/>
    </xf>
    <xf numFmtId="166" fontId="15" fillId="0" borderId="78" xfId="3" applyNumberFormat="1" applyFont="1" applyBorder="1" applyAlignment="1">
      <alignment horizontal="center"/>
    </xf>
    <xf numFmtId="7" fontId="15" fillId="0" borderId="87" xfId="1" applyNumberFormat="1" applyFont="1" applyBorder="1" applyProtection="1"/>
    <xf numFmtId="44" fontId="15" fillId="0" borderId="78" xfId="1" applyFont="1" applyBorder="1" applyAlignment="1" applyProtection="1">
      <alignment horizontal="center"/>
    </xf>
    <xf numFmtId="0" fontId="9" fillId="0" borderId="66" xfId="3" applyFont="1" applyBorder="1"/>
    <xf numFmtId="0" fontId="5" fillId="0" borderId="13" xfId="3" applyFont="1" applyBorder="1"/>
    <xf numFmtId="0" fontId="22" fillId="0" borderId="13" xfId="3" applyBorder="1"/>
    <xf numFmtId="164" fontId="5" fillId="0" borderId="13" xfId="3" applyNumberFormat="1" applyFont="1" applyBorder="1"/>
    <xf numFmtId="0" fontId="5" fillId="0" borderId="42" xfId="3" applyFont="1" applyBorder="1"/>
    <xf numFmtId="0" fontId="5" fillId="0" borderId="41" xfId="3" applyFont="1" applyBorder="1"/>
    <xf numFmtId="0" fontId="5" fillId="0" borderId="0" xfId="3" applyFont="1"/>
    <xf numFmtId="164" fontId="5" fillId="0" borderId="55" xfId="3" applyNumberFormat="1" applyFont="1" applyBorder="1"/>
    <xf numFmtId="0" fontId="15" fillId="0" borderId="41" xfId="3" applyFont="1" applyBorder="1"/>
    <xf numFmtId="0" fontId="19" fillId="0" borderId="0" xfId="3" applyFont="1"/>
    <xf numFmtId="0" fontId="15" fillId="0" borderId="0" xfId="3" applyFont="1"/>
    <xf numFmtId="0" fontId="11" fillId="0" borderId="0" xfId="3" applyFont="1"/>
    <xf numFmtId="0" fontId="20" fillId="0" borderId="0" xfId="3" applyFont="1"/>
    <xf numFmtId="0" fontId="8" fillId="0" borderId="41" xfId="3" applyFont="1" applyBorder="1"/>
    <xf numFmtId="0" fontId="8" fillId="0" borderId="42" xfId="3" applyFont="1" applyBorder="1"/>
    <xf numFmtId="0" fontId="5" fillId="0" borderId="37" xfId="3" applyFont="1" applyBorder="1"/>
    <xf numFmtId="0" fontId="5" fillId="0" borderId="56" xfId="3" applyFont="1" applyBorder="1"/>
    <xf numFmtId="0" fontId="22" fillId="0" borderId="41" xfId="3" applyBorder="1"/>
    <xf numFmtId="0" fontId="11" fillId="0" borderId="0" xfId="3" applyFont="1" applyAlignment="1">
      <alignment horizontal="center"/>
    </xf>
    <xf numFmtId="0" fontId="22" fillId="0" borderId="43" xfId="3" applyBorder="1"/>
    <xf numFmtId="0" fontId="22" fillId="0" borderId="44" xfId="3" applyBorder="1"/>
    <xf numFmtId="0" fontId="22" fillId="0" borderId="45" xfId="3" applyBorder="1"/>
    <xf numFmtId="0" fontId="22" fillId="0" borderId="1" xfId="3" applyBorder="1"/>
    <xf numFmtId="0" fontId="22" fillId="0" borderId="2" xfId="3" applyBorder="1"/>
    <xf numFmtId="0" fontId="22" fillId="0" borderId="3" xfId="3" applyBorder="1"/>
    <xf numFmtId="0" fontId="22" fillId="0" borderId="4" xfId="3" applyBorder="1" applyAlignment="1">
      <alignment horizontal="center"/>
    </xf>
    <xf numFmtId="169" fontId="16" fillId="0" borderId="5" xfId="3" applyNumberFormat="1" applyFont="1" applyBorder="1"/>
    <xf numFmtId="165" fontId="2" fillId="0" borderId="24" xfId="3" applyNumberFormat="1" applyFont="1" applyBorder="1"/>
    <xf numFmtId="0" fontId="2" fillId="0" borderId="4" xfId="3" applyFont="1" applyBorder="1" applyAlignment="1">
      <alignment horizontal="center"/>
    </xf>
    <xf numFmtId="0" fontId="17" fillId="0" borderId="6" xfId="3" applyFont="1" applyBorder="1"/>
    <xf numFmtId="0" fontId="3" fillId="0" borderId="24" xfId="3" applyFont="1" applyBorder="1"/>
    <xf numFmtId="0" fontId="2" fillId="0" borderId="6" xfId="3" applyFont="1" applyBorder="1"/>
    <xf numFmtId="0" fontId="22" fillId="0" borderId="24" xfId="3" applyBorder="1"/>
    <xf numFmtId="0" fontId="2" fillId="0" borderId="88" xfId="3" applyFont="1" applyBorder="1"/>
    <xf numFmtId="0" fontId="3" fillId="0" borderId="69" xfId="3" applyFont="1" applyBorder="1"/>
    <xf numFmtId="0" fontId="2" fillId="0" borderId="69" xfId="3" applyFont="1" applyBorder="1"/>
    <xf numFmtId="0" fontId="22" fillId="0" borderId="69" xfId="3" applyBorder="1"/>
    <xf numFmtId="0" fontId="4" fillId="0" borderId="69" xfId="3" applyFont="1" applyBorder="1"/>
    <xf numFmtId="0" fontId="2" fillId="0" borderId="89" xfId="3" applyFont="1" applyBorder="1"/>
    <xf numFmtId="0" fontId="5" fillId="0" borderId="21" xfId="3" applyFont="1" applyBorder="1"/>
    <xf numFmtId="0" fontId="5" fillId="0" borderId="22" xfId="3" applyFont="1" applyBorder="1" applyAlignment="1">
      <alignment horizontal="center"/>
    </xf>
    <xf numFmtId="0" fontId="5" fillId="0" borderId="23" xfId="3" applyFont="1" applyBorder="1" applyAlignment="1">
      <alignment horizontal="center"/>
    </xf>
    <xf numFmtId="0" fontId="13" fillId="0" borderId="26" xfId="3" applyFont="1" applyBorder="1" applyAlignment="1">
      <alignment horizontal="center"/>
    </xf>
    <xf numFmtId="0" fontId="7" fillId="0" borderId="24" xfId="3" applyFont="1" applyBorder="1"/>
    <xf numFmtId="0" fontId="5" fillId="0" borderId="9" xfId="3" applyFont="1" applyBorder="1"/>
    <xf numFmtId="0" fontId="7" fillId="0" borderId="19" xfId="3" applyFont="1" applyBorder="1" applyAlignment="1">
      <alignment horizontal="center"/>
    </xf>
    <xf numFmtId="0" fontId="8" fillId="0" borderId="9" xfId="3" applyFont="1" applyBorder="1" applyAlignment="1">
      <alignment horizontal="center"/>
    </xf>
    <xf numFmtId="0" fontId="22" fillId="0" borderId="25" xfId="3" applyBorder="1" applyAlignment="1">
      <alignment horizontal="center"/>
    </xf>
    <xf numFmtId="9" fontId="10" fillId="0" borderId="90" xfId="3" applyNumberFormat="1" applyFont="1" applyBorder="1" applyAlignment="1">
      <alignment horizontal="center"/>
    </xf>
    <xf numFmtId="0" fontId="22" fillId="0" borderId="14" xfId="3" applyBorder="1"/>
    <xf numFmtId="0" fontId="9" fillId="2" borderId="84" xfId="3" applyFont="1" applyFill="1" applyBorder="1" applyAlignment="1">
      <alignment horizontal="center"/>
    </xf>
    <xf numFmtId="0" fontId="5" fillId="2" borderId="3" xfId="3" applyFont="1" applyFill="1" applyBorder="1"/>
    <xf numFmtId="164" fontId="5" fillId="0" borderId="0" xfId="3" applyNumberFormat="1" applyFont="1"/>
    <xf numFmtId="0" fontId="13" fillId="0" borderId="9" xfId="3" applyFont="1" applyBorder="1" applyAlignment="1">
      <alignment horizontal="center"/>
    </xf>
    <xf numFmtId="7" fontId="15" fillId="0" borderId="19" xfId="1" applyNumberFormat="1" applyFont="1" applyBorder="1" applyProtection="1"/>
    <xf numFmtId="44" fontId="15" fillId="0" borderId="19" xfId="1" applyFont="1" applyBorder="1" applyProtection="1"/>
    <xf numFmtId="0" fontId="13" fillId="0" borderId="9" xfId="3" applyFont="1" applyBorder="1" applyAlignment="1">
      <alignment horizontal="centerContinuous"/>
    </xf>
    <xf numFmtId="1" fontId="15" fillId="0" borderId="10" xfId="3" applyNumberFormat="1" applyFont="1" applyBorder="1" applyAlignment="1">
      <alignment horizontal="centerContinuous"/>
    </xf>
    <xf numFmtId="44" fontId="15" fillId="0" borderId="10" xfId="1" applyFont="1" applyBorder="1" applyAlignment="1" applyProtection="1">
      <alignment horizontal="centerContinuous"/>
    </xf>
    <xf numFmtId="44" fontId="15" fillId="0" borderId="36" xfId="1" applyFont="1" applyBorder="1" applyAlignment="1" applyProtection="1">
      <alignment horizontal="centerContinuous"/>
    </xf>
    <xf numFmtId="44" fontId="15" fillId="0" borderId="9" xfId="1" applyFont="1" applyBorder="1" applyAlignment="1" applyProtection="1">
      <alignment horizontal="centerContinuous"/>
    </xf>
    <xf numFmtId="44" fontId="15" fillId="0" borderId="11" xfId="1" applyFont="1" applyBorder="1" applyAlignment="1" applyProtection="1">
      <alignment horizontal="centerContinuous"/>
    </xf>
    <xf numFmtId="44" fontId="15" fillId="0" borderId="19" xfId="1" applyFont="1" applyBorder="1" applyAlignment="1" applyProtection="1">
      <alignment horizontal="centerContinuous"/>
    </xf>
    <xf numFmtId="0" fontId="10" fillId="0" borderId="22" xfId="3" applyFont="1" applyBorder="1" applyAlignment="1">
      <alignment horizontal="center"/>
    </xf>
    <xf numFmtId="0" fontId="9" fillId="0" borderId="12" xfId="3" applyFont="1" applyBorder="1"/>
    <xf numFmtId="0" fontId="5" fillId="0" borderId="6" xfId="3" applyFont="1" applyBorder="1"/>
    <xf numFmtId="0" fontId="5" fillId="0" borderId="4" xfId="3" applyFont="1" applyBorder="1"/>
    <xf numFmtId="0" fontId="15" fillId="0" borderId="4" xfId="3" applyFont="1" applyBorder="1"/>
    <xf numFmtId="0" fontId="8" fillId="0" borderId="4" xfId="3" applyFont="1" applyBorder="1"/>
    <xf numFmtId="0" fontId="8" fillId="0" borderId="6" xfId="3" applyFont="1" applyBorder="1"/>
    <xf numFmtId="0" fontId="5" fillId="0" borderId="93" xfId="3" applyFont="1" applyBorder="1"/>
    <xf numFmtId="0" fontId="22" fillId="0" borderId="4" xfId="3" applyBorder="1"/>
    <xf numFmtId="0" fontId="22" fillId="0" borderId="12" xfId="3" applyBorder="1"/>
    <xf numFmtId="0" fontId="13" fillId="0" borderId="9" xfId="3" applyFont="1" applyFill="1" applyBorder="1" applyAlignment="1">
      <alignment horizontal="center"/>
    </xf>
    <xf numFmtId="7" fontId="20" fillId="0" borderId="9" xfId="1" applyNumberFormat="1" applyFont="1" applyFill="1" applyBorder="1" applyProtection="1"/>
    <xf numFmtId="7" fontId="15" fillId="0" borderId="11" xfId="1" applyNumberFormat="1" applyFont="1" applyFill="1" applyBorder="1" applyProtection="1"/>
    <xf numFmtId="7" fontId="15" fillId="0" borderId="19" xfId="1" applyNumberFormat="1" applyFont="1" applyFill="1" applyBorder="1" applyProtection="1"/>
    <xf numFmtId="0" fontId="22" fillId="0" borderId="0" xfId="3" applyFill="1"/>
    <xf numFmtId="0" fontId="14" fillId="0" borderId="77" xfId="0" applyFont="1" applyFill="1" applyBorder="1" applyAlignment="1" applyProtection="1">
      <alignment horizontal="center"/>
    </xf>
    <xf numFmtId="166" fontId="15" fillId="0" borderId="87" xfId="0" applyNumberFormat="1" applyFont="1" applyFill="1" applyBorder="1" applyAlignment="1" applyProtection="1">
      <alignment horizontal="center"/>
    </xf>
    <xf numFmtId="167" fontId="15" fillId="0" borderId="78" xfId="1" applyNumberFormat="1" applyFont="1" applyFill="1" applyBorder="1" applyProtection="1"/>
    <xf numFmtId="167" fontId="15" fillId="0" borderId="80" xfId="1" applyNumberFormat="1" applyFont="1" applyFill="1" applyBorder="1" applyProtection="1"/>
    <xf numFmtId="167" fontId="20" fillId="0" borderId="87" xfId="1" applyNumberFormat="1" applyFont="1" applyBorder="1" applyProtection="1"/>
    <xf numFmtId="167" fontId="15" fillId="0" borderId="94" xfId="1" applyNumberFormat="1" applyFont="1" applyFill="1" applyBorder="1" applyProtection="1"/>
    <xf numFmtId="0" fontId="30" fillId="0" borderId="41" xfId="0" applyFont="1" applyFill="1" applyBorder="1"/>
    <xf numFmtId="0" fontId="27" fillId="0" borderId="0" xfId="0" applyFont="1" applyFill="1" applyBorder="1"/>
    <xf numFmtId="167" fontId="28" fillId="0" borderId="0" xfId="0" applyNumberFormat="1" applyFont="1" applyFill="1" applyBorder="1"/>
    <xf numFmtId="44" fontId="26" fillId="0" borderId="0" xfId="1" applyFont="1" applyFill="1"/>
    <xf numFmtId="44" fontId="26" fillId="0" borderId="0" xfId="1" applyFont="1" applyFill="1" applyAlignment="1">
      <alignment horizontal="center"/>
    </xf>
    <xf numFmtId="0" fontId="8" fillId="0" borderId="41" xfId="0" applyFont="1" applyFill="1" applyBorder="1" applyProtection="1"/>
    <xf numFmtId="0" fontId="15" fillId="0" borderId="0" xfId="0" applyFont="1" applyFill="1" applyBorder="1" applyProtection="1"/>
    <xf numFmtId="0" fontId="5" fillId="0" borderId="37" xfId="0" applyFont="1" applyFill="1" applyBorder="1" applyProtection="1"/>
    <xf numFmtId="0" fontId="5" fillId="0" borderId="56" xfId="0" applyFont="1" applyFill="1" applyBorder="1" applyProtection="1"/>
    <xf numFmtId="0" fontId="5" fillId="0" borderId="41" xfId="0" applyFont="1" applyFill="1" applyBorder="1" applyProtection="1"/>
    <xf numFmtId="0" fontId="5" fillId="0" borderId="0" xfId="0" applyFont="1" applyFill="1" applyBorder="1" applyProtection="1"/>
    <xf numFmtId="0" fontId="5" fillId="0" borderId="42" xfId="0" applyFont="1" applyFill="1" applyBorder="1" applyProtection="1"/>
    <xf numFmtId="0" fontId="0" fillId="0" borderId="41" xfId="0" applyFill="1" applyBorder="1" applyProtection="1"/>
    <xf numFmtId="0" fontId="0" fillId="0" borderId="0" xfId="0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0" fillId="0" borderId="43" xfId="0" applyFill="1" applyBorder="1"/>
    <xf numFmtId="0" fontId="0" fillId="0" borderId="44" xfId="0" applyFill="1" applyBorder="1"/>
    <xf numFmtId="0" fontId="45" fillId="0" borderId="44" xfId="0" applyFont="1" applyFill="1" applyBorder="1"/>
    <xf numFmtId="0" fontId="0" fillId="0" borderId="45" xfId="0" applyFill="1" applyBorder="1"/>
    <xf numFmtId="167" fontId="26" fillId="0" borderId="0" xfId="0" applyNumberFormat="1" applyFont="1"/>
    <xf numFmtId="9" fontId="28" fillId="0" borderId="0" xfId="2" applyFont="1" applyBorder="1"/>
    <xf numFmtId="0" fontId="27" fillId="0" borderId="0" xfId="0" applyFont="1"/>
    <xf numFmtId="0" fontId="26" fillId="0" borderId="0" xfId="0" applyFont="1" applyAlignment="1">
      <alignment horizontal="right"/>
    </xf>
    <xf numFmtId="167" fontId="28" fillId="0" borderId="0" xfId="0" applyNumberFormat="1" applyFont="1"/>
    <xf numFmtId="167" fontId="28" fillId="0" borderId="0" xfId="1" applyNumberFormat="1" applyFont="1" applyFill="1" applyBorder="1" applyAlignment="1">
      <alignment horizontal="center"/>
    </xf>
    <xf numFmtId="0" fontId="33" fillId="0" borderId="41" xfId="0" applyFont="1" applyBorder="1"/>
    <xf numFmtId="0" fontId="33" fillId="0" borderId="0" xfId="0" applyFont="1"/>
    <xf numFmtId="167" fontId="53" fillId="0" borderId="0" xfId="1" applyNumberFormat="1" applyFont="1" applyBorder="1"/>
    <xf numFmtId="167" fontId="33" fillId="0" borderId="0" xfId="0" applyNumberFormat="1" applyFont="1"/>
    <xf numFmtId="167" fontId="33" fillId="0" borderId="42" xfId="0" applyNumberFormat="1" applyFont="1" applyBorder="1" applyAlignment="1">
      <alignment horizontal="center"/>
    </xf>
    <xf numFmtId="167" fontId="28" fillId="0" borderId="0" xfId="1" applyNumberFormat="1" applyFont="1" applyFill="1" applyBorder="1" applyAlignment="1">
      <alignment horizontal="right"/>
    </xf>
    <xf numFmtId="44" fontId="0" fillId="0" borderId="0" xfId="0" applyNumberFormat="1" applyAlignment="1">
      <alignment horizontal="center"/>
    </xf>
    <xf numFmtId="0" fontId="22" fillId="0" borderId="41" xfId="0" applyFont="1" applyBorder="1"/>
    <xf numFmtId="167" fontId="45" fillId="0" borderId="0" xfId="0" applyNumberFormat="1" applyFont="1"/>
    <xf numFmtId="167" fontId="22" fillId="0" borderId="0" xfId="0" applyNumberFormat="1" applyFont="1"/>
    <xf numFmtId="167" fontId="22" fillId="0" borderId="42" xfId="0" applyNumberFormat="1" applyFont="1" applyBorder="1"/>
    <xf numFmtId="44" fontId="22" fillId="0" borderId="0" xfId="0" applyNumberFormat="1" applyFont="1"/>
    <xf numFmtId="44" fontId="26" fillId="0" borderId="0" xfId="0" applyNumberFormat="1" applyFont="1"/>
    <xf numFmtId="44" fontId="26" fillId="7" borderId="0" xfId="0" applyNumberFormat="1" applyFont="1" applyFill="1"/>
    <xf numFmtId="0" fontId="28" fillId="0" borderId="0" xfId="0" applyFont="1"/>
    <xf numFmtId="167" fontId="26" fillId="0" borderId="42" xfId="0" applyNumberFormat="1" applyFont="1" applyBorder="1"/>
    <xf numFmtId="167" fontId="26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167" fontId="29" fillId="0" borderId="0" xfId="0" applyNumberFormat="1" applyFont="1"/>
    <xf numFmtId="0" fontId="34" fillId="5" borderId="59" xfId="0" applyFont="1" applyFill="1" applyBorder="1" applyAlignment="1"/>
    <xf numFmtId="0" fontId="34" fillId="5" borderId="74" xfId="0" applyFont="1" applyFill="1" applyBorder="1" applyAlignment="1"/>
    <xf numFmtId="0" fontId="16" fillId="0" borderId="5" xfId="0" applyFont="1" applyBorder="1" applyAlignment="1" applyProtection="1">
      <alignment horizontal="center"/>
    </xf>
    <xf numFmtId="0" fontId="16" fillId="0" borderId="46" xfId="0" applyFont="1" applyBorder="1" applyAlignment="1" applyProtection="1">
      <alignment horizontal="center"/>
    </xf>
    <xf numFmtId="0" fontId="3" fillId="0" borderId="60" xfId="0" applyFont="1" applyFill="1" applyBorder="1" applyAlignment="1" applyProtection="1">
      <alignment horizontal="center"/>
    </xf>
    <xf numFmtId="0" fontId="3" fillId="0" borderId="63" xfId="0" applyFont="1" applyFill="1" applyBorder="1" applyAlignment="1" applyProtection="1">
      <alignment horizontal="center"/>
    </xf>
    <xf numFmtId="0" fontId="10" fillId="0" borderId="26" xfId="0" applyFont="1" applyBorder="1" applyAlignment="1">
      <alignment horizontal="center"/>
    </xf>
    <xf numFmtId="9" fontId="10" fillId="4" borderId="75" xfId="0" applyNumberFormat="1" applyFont="1" applyFill="1" applyBorder="1" applyAlignment="1">
      <alignment horizontal="center"/>
    </xf>
    <xf numFmtId="0" fontId="16" fillId="0" borderId="0" xfId="3" applyFont="1" applyBorder="1"/>
    <xf numFmtId="0" fontId="16" fillId="0" borderId="5" xfId="0" applyFont="1" applyBorder="1"/>
    <xf numFmtId="0" fontId="2" fillId="0" borderId="5" xfId="0" applyFont="1" applyBorder="1"/>
    <xf numFmtId="0" fontId="2" fillId="0" borderId="46" xfId="0" applyFont="1" applyBorder="1"/>
    <xf numFmtId="0" fontId="15" fillId="0" borderId="0" xfId="0" applyFont="1"/>
    <xf numFmtId="0" fontId="20" fillId="0" borderId="0" xfId="0" applyFont="1"/>
    <xf numFmtId="0" fontId="5" fillId="0" borderId="37" xfId="0" applyFont="1" applyBorder="1"/>
    <xf numFmtId="0" fontId="5" fillId="0" borderId="0" xfId="0" applyFont="1"/>
    <xf numFmtId="169" fontId="16" fillId="0" borderId="5" xfId="0" applyNumberFormat="1" applyFont="1" applyBorder="1" applyAlignment="1">
      <alignment horizontal="center"/>
    </xf>
    <xf numFmtId="0" fontId="13" fillId="0" borderId="49" xfId="3" applyFont="1" applyBorder="1" applyAlignment="1">
      <alignment horizontal="center"/>
    </xf>
    <xf numFmtId="166" fontId="15" fillId="0" borderId="28" xfId="3" applyNumberFormat="1" applyFont="1" applyBorder="1" applyAlignment="1">
      <alignment horizontal="center"/>
    </xf>
    <xf numFmtId="7" fontId="15" fillId="0" borderId="23" xfId="1" applyNumberFormat="1" applyFont="1" applyBorder="1" applyProtection="1"/>
    <xf numFmtId="44" fontId="15" fillId="0" borderId="18" xfId="1" applyFont="1" applyBorder="1" applyProtection="1"/>
    <xf numFmtId="44" fontId="15" fillId="0" borderId="23" xfId="1" applyFont="1" applyBorder="1" applyProtection="1"/>
    <xf numFmtId="44" fontId="15" fillId="0" borderId="46" xfId="1" applyFont="1" applyBorder="1" applyProtection="1"/>
    <xf numFmtId="0" fontId="9" fillId="2" borderId="96" xfId="3" applyFont="1" applyFill="1" applyBorder="1" applyAlignment="1">
      <alignment horizontal="center"/>
    </xf>
    <xf numFmtId="0" fontId="5" fillId="2" borderId="97" xfId="3" applyFont="1" applyFill="1" applyBorder="1" applyAlignment="1">
      <alignment horizontal="center"/>
    </xf>
    <xf numFmtId="0" fontId="5" fillId="2" borderId="97" xfId="3" applyFont="1" applyFill="1" applyBorder="1"/>
    <xf numFmtId="0" fontId="5" fillId="2" borderId="98" xfId="3" applyFont="1" applyFill="1" applyBorder="1"/>
    <xf numFmtId="0" fontId="5" fillId="2" borderId="99" xfId="3" applyFont="1" applyFill="1" applyBorder="1"/>
    <xf numFmtId="0" fontId="5" fillId="2" borderId="100" xfId="3" applyFont="1" applyFill="1" applyBorder="1"/>
    <xf numFmtId="0" fontId="22" fillId="0" borderId="0" xfId="3" applyBorder="1"/>
    <xf numFmtId="0" fontId="2" fillId="0" borderId="0" xfId="3" applyFont="1" applyBorder="1" applyAlignment="1">
      <alignment horizontal="right"/>
    </xf>
    <xf numFmtId="0" fontId="17" fillId="0" borderId="0" xfId="3" applyFont="1" applyBorder="1"/>
    <xf numFmtId="0" fontId="2" fillId="0" borderId="0" xfId="3" applyFont="1" applyBorder="1"/>
    <xf numFmtId="0" fontId="21" fillId="0" borderId="0" xfId="3" applyFont="1" applyBorder="1"/>
    <xf numFmtId="0" fontId="3" fillId="0" borderId="0" xfId="3" applyFont="1" applyBorder="1"/>
    <xf numFmtId="167" fontId="15" fillId="0" borderId="82" xfId="1" applyNumberFormat="1" applyFont="1" applyBorder="1" applyProtection="1"/>
    <xf numFmtId="167" fontId="15" fillId="0" borderId="83" xfId="1" applyNumberFormat="1" applyFont="1" applyBorder="1" applyProtection="1"/>
    <xf numFmtId="0" fontId="5" fillId="0" borderId="0" xfId="3" applyFont="1" applyBorder="1"/>
    <xf numFmtId="0" fontId="19" fillId="0" borderId="0" xfId="3" applyFont="1" applyBorder="1"/>
    <xf numFmtId="0" fontId="15" fillId="0" borderId="0" xfId="3" applyFont="1" applyBorder="1"/>
    <xf numFmtId="0" fontId="11" fillId="0" borderId="0" xfId="3" applyFont="1" applyBorder="1"/>
    <xf numFmtId="0" fontId="20" fillId="0" borderId="0" xfId="3" applyFont="1" applyBorder="1"/>
    <xf numFmtId="0" fontId="11" fillId="0" borderId="0" xfId="3" applyFont="1" applyBorder="1" applyAlignment="1">
      <alignment horizontal="center"/>
    </xf>
    <xf numFmtId="7" fontId="15" fillId="0" borderId="51" xfId="1" applyNumberFormat="1" applyFont="1" applyFill="1" applyBorder="1" applyProtection="1"/>
    <xf numFmtId="0" fontId="40" fillId="0" borderId="0" xfId="0" applyFont="1" applyBorder="1" applyProtection="1"/>
    <xf numFmtId="0" fontId="10" fillId="0" borderId="77" xfId="0" applyFont="1" applyBorder="1" applyProtection="1"/>
    <xf numFmtId="164" fontId="5" fillId="0" borderId="78" xfId="0" applyNumberFormat="1" applyFont="1" applyBorder="1" applyProtection="1"/>
    <xf numFmtId="164" fontId="5" fillId="0" borderId="87" xfId="0" applyNumberFormat="1" applyFont="1" applyBorder="1" applyProtection="1"/>
    <xf numFmtId="164" fontId="5" fillId="0" borderId="80" xfId="0" applyNumberFormat="1" applyFont="1" applyBorder="1" applyProtection="1"/>
    <xf numFmtId="164" fontId="5" fillId="0" borderId="70" xfId="0" applyNumberFormat="1" applyFont="1" applyBorder="1" applyProtection="1"/>
    <xf numFmtId="169" fontId="16" fillId="0" borderId="46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5" fillId="2" borderId="103" xfId="3" applyFont="1" applyFill="1" applyBorder="1"/>
    <xf numFmtId="7" fontId="15" fillId="0" borderId="95" xfId="1" applyNumberFormat="1" applyFont="1" applyBorder="1" applyProtection="1"/>
    <xf numFmtId="164" fontId="5" fillId="0" borderId="53" xfId="3" applyNumberFormat="1" applyFont="1" applyBorder="1"/>
    <xf numFmtId="0" fontId="15" fillId="0" borderId="42" xfId="3" applyFont="1" applyBorder="1"/>
    <xf numFmtId="0" fontId="20" fillId="0" borderId="42" xfId="3" applyFont="1" applyBorder="1"/>
    <xf numFmtId="0" fontId="5" fillId="4" borderId="101" xfId="0" applyFont="1" applyFill="1" applyBorder="1" applyAlignment="1">
      <alignment horizontal="center" vertical="center"/>
    </xf>
    <xf numFmtId="0" fontId="10" fillId="4" borderId="102" xfId="0" applyFont="1" applyFill="1" applyBorder="1" applyAlignment="1">
      <alignment horizontal="center"/>
    </xf>
    <xf numFmtId="0" fontId="10" fillId="4" borderId="83" xfId="0" applyFont="1" applyFill="1" applyBorder="1" applyAlignment="1">
      <alignment horizontal="center"/>
    </xf>
    <xf numFmtId="0" fontId="12" fillId="4" borderId="83" xfId="0" applyFont="1" applyFill="1" applyBorder="1" applyAlignment="1">
      <alignment horizontal="center"/>
    </xf>
    <xf numFmtId="14" fontId="35" fillId="0" borderId="40" xfId="0" applyNumberFormat="1" applyFont="1" applyBorder="1" applyProtection="1"/>
    <xf numFmtId="167" fontId="15" fillId="0" borderId="83" xfId="1" applyNumberFormat="1" applyFont="1" applyFill="1" applyBorder="1" applyProtection="1"/>
    <xf numFmtId="167" fontId="15" fillId="0" borderId="104" xfId="1" applyNumberFormat="1" applyFont="1" applyFill="1" applyBorder="1" applyProtection="1"/>
    <xf numFmtId="0" fontId="5" fillId="0" borderId="53" xfId="0" applyFont="1" applyBorder="1" applyProtection="1"/>
    <xf numFmtId="164" fontId="42" fillId="0" borderId="83" xfId="0" applyNumberFormat="1" applyFont="1" applyBorder="1" applyProtection="1"/>
    <xf numFmtId="166" fontId="15" fillId="0" borderId="85" xfId="3" applyNumberFormat="1" applyFont="1" applyBorder="1" applyAlignment="1">
      <alignment horizontal="center"/>
    </xf>
    <xf numFmtId="166" fontId="15" fillId="0" borderId="36" xfId="3" applyNumberFormat="1" applyFont="1" applyBorder="1" applyAlignment="1">
      <alignment horizontal="center"/>
    </xf>
    <xf numFmtId="166" fontId="15" fillId="0" borderId="19" xfId="3" applyNumberFormat="1" applyFont="1" applyBorder="1" applyAlignment="1">
      <alignment horizontal="center"/>
    </xf>
    <xf numFmtId="0" fontId="51" fillId="6" borderId="61" xfId="3" applyFont="1" applyFill="1" applyBorder="1" applyAlignment="1">
      <alignment horizontal="center" vertical="center" wrapText="1"/>
    </xf>
    <xf numFmtId="0" fontId="51" fillId="6" borderId="62" xfId="3" applyFont="1" applyFill="1" applyBorder="1" applyAlignment="1">
      <alignment horizontal="center" vertical="center" wrapText="1"/>
    </xf>
    <xf numFmtId="0" fontId="18" fillId="0" borderId="41" xfId="3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0" fontId="18" fillId="0" borderId="42" xfId="3" applyFont="1" applyBorder="1" applyAlignment="1">
      <alignment horizontal="center"/>
    </xf>
    <xf numFmtId="0" fontId="18" fillId="0" borderId="4" xfId="3" applyFont="1" applyBorder="1" applyAlignment="1">
      <alignment horizontal="center"/>
    </xf>
    <xf numFmtId="0" fontId="18" fillId="0" borderId="6" xfId="3" applyFont="1" applyBorder="1" applyAlignment="1">
      <alignment horizontal="center"/>
    </xf>
    <xf numFmtId="0" fontId="10" fillId="0" borderId="33" xfId="3" applyFont="1" applyBorder="1" applyAlignment="1">
      <alignment horizontal="center"/>
    </xf>
    <xf numFmtId="0" fontId="22" fillId="0" borderId="92" xfId="3" applyBorder="1" applyAlignment="1">
      <alignment horizontal="center"/>
    </xf>
    <xf numFmtId="0" fontId="21" fillId="3" borderId="12" xfId="3" applyFont="1" applyFill="1" applyBorder="1" applyAlignment="1">
      <alignment horizontal="center"/>
    </xf>
    <xf numFmtId="0" fontId="21" fillId="3" borderId="13" xfId="3" applyFont="1" applyFill="1" applyBorder="1" applyAlignment="1">
      <alignment horizontal="center"/>
    </xf>
    <xf numFmtId="0" fontId="21" fillId="3" borderId="14" xfId="3" applyFont="1" applyFill="1" applyBorder="1" applyAlignment="1">
      <alignment horizontal="center"/>
    </xf>
    <xf numFmtId="0" fontId="32" fillId="0" borderId="91" xfId="3" applyFont="1" applyBorder="1" applyAlignment="1">
      <alignment horizontal="left" vertical="center"/>
    </xf>
    <xf numFmtId="0" fontId="32" fillId="0" borderId="36" xfId="3" applyFont="1" applyBorder="1" applyAlignment="1">
      <alignment horizontal="left" vertical="center"/>
    </xf>
    <xf numFmtId="0" fontId="32" fillId="0" borderId="19" xfId="3" applyFont="1" applyBorder="1" applyAlignment="1">
      <alignment horizontal="left" vertical="center"/>
    </xf>
    <xf numFmtId="0" fontId="32" fillId="4" borderId="91" xfId="3" applyFont="1" applyFill="1" applyBorder="1" applyAlignment="1">
      <alignment horizontal="left" vertical="center"/>
    </xf>
    <xf numFmtId="0" fontId="32" fillId="4" borderId="36" xfId="3" applyFont="1" applyFill="1" applyBorder="1" applyAlignment="1">
      <alignment horizontal="left" vertical="center"/>
    </xf>
    <xf numFmtId="0" fontId="32" fillId="4" borderId="19" xfId="3" applyFont="1" applyFill="1" applyBorder="1" applyAlignment="1">
      <alignment horizontal="left" vertical="center"/>
    </xf>
    <xf numFmtId="0" fontId="18" fillId="0" borderId="38" xfId="0" applyFont="1" applyBorder="1" applyAlignment="1" applyProtection="1">
      <alignment horizontal="center"/>
    </xf>
    <xf numFmtId="0" fontId="18" fillId="0" borderId="39" xfId="0" applyFont="1" applyBorder="1" applyAlignment="1" applyProtection="1">
      <alignment horizontal="center"/>
    </xf>
    <xf numFmtId="0" fontId="18" fillId="0" borderId="40" xfId="0" applyFont="1" applyBorder="1" applyAlignment="1" applyProtection="1">
      <alignment horizontal="center"/>
    </xf>
    <xf numFmtId="0" fontId="50" fillId="5" borderId="73" xfId="0" applyFont="1" applyFill="1" applyBorder="1" applyAlignment="1" applyProtection="1">
      <alignment horizontal="center"/>
    </xf>
    <xf numFmtId="0" fontId="34" fillId="5" borderId="59" xfId="0" applyFont="1" applyFill="1" applyBorder="1" applyAlignment="1"/>
    <xf numFmtId="0" fontId="34" fillId="5" borderId="74" xfId="0" applyFont="1" applyFill="1" applyBorder="1" applyAlignment="1"/>
    <xf numFmtId="0" fontId="51" fillId="6" borderId="61" xfId="0" applyFont="1" applyFill="1" applyBorder="1" applyAlignment="1" applyProtection="1">
      <alignment horizontal="center" vertical="center" wrapText="1"/>
    </xf>
    <xf numFmtId="0" fontId="51" fillId="6" borderId="62" xfId="0" applyFont="1" applyFill="1" applyBorder="1" applyAlignment="1" applyProtection="1">
      <alignment horizontal="center" vertical="center" wrapText="1"/>
    </xf>
    <xf numFmtId="0" fontId="10" fillId="0" borderId="67" xfId="0" applyFont="1" applyBorder="1" applyAlignment="1" applyProtection="1">
      <alignment horizontal="center"/>
    </xf>
    <xf numFmtId="0" fontId="10" fillId="0" borderId="36" xfId="0" applyFont="1" applyBorder="1" applyAlignment="1" applyProtection="1">
      <alignment horizontal="center"/>
    </xf>
    <xf numFmtId="0" fontId="10" fillId="0" borderId="51" xfId="0" applyFont="1" applyBorder="1" applyAlignment="1" applyProtection="1">
      <alignment horizontal="center"/>
    </xf>
    <xf numFmtId="0" fontId="32" fillId="0" borderId="67" xfId="0" applyFont="1" applyBorder="1" applyAlignment="1" applyProtection="1">
      <alignment horizontal="left" vertical="center"/>
    </xf>
    <xf numFmtId="0" fontId="32" fillId="0" borderId="36" xfId="0" applyFont="1" applyBorder="1" applyAlignment="1" applyProtection="1">
      <alignment horizontal="left" vertical="center"/>
    </xf>
    <xf numFmtId="0" fontId="32" fillId="0" borderId="51" xfId="0" applyFont="1" applyBorder="1" applyAlignment="1" applyProtection="1">
      <alignment horizontal="left" vertical="center"/>
    </xf>
    <xf numFmtId="0" fontId="21" fillId="3" borderId="66" xfId="0" applyFont="1" applyFill="1" applyBorder="1" applyAlignment="1" applyProtection="1">
      <alignment horizontal="center"/>
    </xf>
    <xf numFmtId="0" fontId="21" fillId="3" borderId="13" xfId="0" applyFont="1" applyFill="1" applyBorder="1" applyAlignment="1" applyProtection="1">
      <alignment horizontal="center"/>
    </xf>
    <xf numFmtId="0" fontId="21" fillId="3" borderId="53" xfId="0" applyFont="1" applyFill="1" applyBorder="1" applyAlignment="1" applyProtection="1">
      <alignment horizontal="center"/>
    </xf>
    <xf numFmtId="0" fontId="13" fillId="0" borderId="68" xfId="0" applyFont="1" applyFill="1" applyBorder="1" applyAlignment="1" applyProtection="1">
      <alignment horizontal="center"/>
    </xf>
    <xf numFmtId="0" fontId="22" fillId="0" borderId="58" xfId="0" applyFont="1" applyBorder="1" applyAlignment="1"/>
    <xf numFmtId="0" fontId="22" fillId="0" borderId="65" xfId="0" applyFont="1" applyBorder="1" applyAlignment="1"/>
    <xf numFmtId="0" fontId="18" fillId="0" borderId="41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42" xfId="0" applyFont="1" applyBorder="1" applyAlignment="1" applyProtection="1">
      <alignment horizontal="center"/>
    </xf>
    <xf numFmtId="0" fontId="51" fillId="6" borderId="81" xfId="0" applyFont="1" applyFill="1" applyBorder="1" applyAlignment="1" applyProtection="1">
      <alignment horizontal="center" vertical="center" wrapText="1"/>
    </xf>
    <xf numFmtId="0" fontId="51" fillId="6" borderId="82" xfId="0" applyFont="1" applyFill="1" applyBorder="1" applyAlignment="1" applyProtection="1">
      <alignment horizontal="center" vertical="center" wrapText="1"/>
    </xf>
    <xf numFmtId="0" fontId="32" fillId="4" borderId="67" xfId="3" applyFont="1" applyFill="1" applyBorder="1" applyAlignment="1">
      <alignment horizontal="left" vertical="center"/>
    </xf>
    <xf numFmtId="0" fontId="32" fillId="4" borderId="51" xfId="3" applyFont="1" applyFill="1" applyBorder="1" applyAlignment="1">
      <alignment horizontal="left" vertical="center"/>
    </xf>
    <xf numFmtId="0" fontId="3" fillId="0" borderId="60" xfId="0" applyFont="1" applyFill="1" applyBorder="1" applyAlignment="1" applyProtection="1">
      <alignment horizontal="center"/>
    </xf>
    <xf numFmtId="0" fontId="3" fillId="0" borderId="63" xfId="0" applyFont="1" applyFill="1" applyBorder="1" applyAlignment="1" applyProtection="1">
      <alignment horizontal="center"/>
    </xf>
    <xf numFmtId="0" fontId="10" fillId="0" borderId="50" xfId="0" applyFont="1" applyBorder="1"/>
    <xf numFmtId="164" fontId="5" fillId="0" borderId="10" xfId="0" applyNumberFormat="1" applyFont="1" applyBorder="1"/>
    <xf numFmtId="164" fontId="5" fillId="0" borderId="11" xfId="0" applyNumberFormat="1" applyFont="1" applyBorder="1"/>
    <xf numFmtId="164" fontId="5" fillId="0" borderId="19" xfId="0" applyNumberFormat="1" applyFont="1" applyBorder="1"/>
    <xf numFmtId="164" fontId="5" fillId="0" borderId="83" xfId="0" applyNumberFormat="1" applyFont="1" applyBorder="1"/>
    <xf numFmtId="0" fontId="14" fillId="0" borderId="50" xfId="0" applyFont="1" applyBorder="1" applyAlignment="1">
      <alignment horizontal="center"/>
    </xf>
    <xf numFmtId="166" fontId="15" fillId="0" borderId="10" xfId="0" applyNumberFormat="1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166" fontId="20" fillId="0" borderId="10" xfId="0" applyNumberFormat="1" applyFont="1" applyBorder="1" applyAlignment="1">
      <alignment horizontal="center"/>
    </xf>
    <xf numFmtId="164" fontId="5" fillId="0" borderId="29" xfId="0" applyNumberFormat="1" applyFont="1" applyBorder="1"/>
    <xf numFmtId="164" fontId="5" fillId="0" borderId="51" xfId="0" applyNumberFormat="1" applyFont="1" applyBorder="1"/>
    <xf numFmtId="164" fontId="15" fillId="0" borderId="10" xfId="0" applyNumberFormat="1" applyFont="1" applyBorder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" fillId="0" borderId="4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42" xfId="0" applyFont="1" applyFill="1" applyBorder="1" applyAlignment="1" applyProtection="1">
      <alignment horizontal="center"/>
    </xf>
    <xf numFmtId="7" fontId="15" fillId="0" borderId="60" xfId="1" applyNumberFormat="1" applyFont="1" applyBorder="1" applyProtection="1"/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%20AND%20CONTRACTS/EXCEL/C-%20Construction%20Contracts/2021%20Contracts%20-%20VH19/A3D-066-D33-Dalmen%20Windows%202021%20VH19%20Rev%20Jan%20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 Series"/>
      <sheetName val="100 Series - Extras"/>
      <sheetName val="800 Series "/>
      <sheetName val="800 Series - Extras "/>
      <sheetName val="1000 Series "/>
      <sheetName val="1000 Series - Extras"/>
      <sheetName val="Extr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3">
          <cell r="B33">
            <v>1777</v>
          </cell>
        </row>
        <row r="34">
          <cell r="B34">
            <v>1777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H90"/>
  <sheetViews>
    <sheetView tabSelected="1" defaultGridColor="0" view="pageBreakPreview" colorId="22" zoomScaleNormal="100" zoomScaleSheetLayoutView="100" workbookViewId="0">
      <selection activeCell="A48" sqref="A48:XFD55"/>
    </sheetView>
  </sheetViews>
  <sheetFormatPr defaultColWidth="9.6640625" defaultRowHeight="15"/>
  <cols>
    <col min="1" max="1" width="18.21875" style="226" customWidth="1"/>
    <col min="2" max="3" width="10.77734375" style="226" customWidth="1"/>
    <col min="4" max="4" width="14.5546875" style="226" customWidth="1"/>
    <col min="5" max="8" width="10.77734375" style="226" customWidth="1"/>
    <col min="9" max="16384" width="9.6640625" style="226"/>
  </cols>
  <sheetData>
    <row r="1" spans="1:8" ht="11.25" customHeight="1">
      <c r="A1" s="223"/>
      <c r="B1" s="224"/>
      <c r="C1" s="224"/>
      <c r="D1" s="224"/>
      <c r="E1" s="224"/>
      <c r="F1" s="224"/>
      <c r="G1" s="224"/>
      <c r="H1" s="225"/>
    </row>
    <row r="2" spans="1:8" ht="21" customHeight="1">
      <c r="A2" s="496" t="s">
        <v>243</v>
      </c>
      <c r="B2" s="497"/>
      <c r="C2" s="497"/>
      <c r="D2" s="497"/>
      <c r="E2" s="497"/>
      <c r="F2" s="497"/>
      <c r="G2" s="497"/>
      <c r="H2" s="498"/>
    </row>
    <row r="3" spans="1:8" ht="15" customHeight="1">
      <c r="A3" s="227"/>
      <c r="B3" s="453"/>
      <c r="C3" s="453"/>
      <c r="D3" s="453"/>
      <c r="E3" s="453"/>
      <c r="F3" s="454" t="s">
        <v>0</v>
      </c>
      <c r="G3" s="440">
        <v>44652</v>
      </c>
      <c r="H3" s="474"/>
    </row>
    <row r="4" spans="1:8" ht="15" customHeight="1">
      <c r="A4" s="229" t="s">
        <v>18</v>
      </c>
      <c r="B4" s="230" t="s">
        <v>244</v>
      </c>
      <c r="C4" s="231"/>
      <c r="D4" s="231"/>
      <c r="E4" s="453"/>
      <c r="F4" s="455"/>
      <c r="G4" s="453"/>
      <c r="H4" s="232"/>
    </row>
    <row r="5" spans="1:8" ht="15" customHeight="1">
      <c r="A5" s="229" t="s">
        <v>19</v>
      </c>
      <c r="B5" s="233" t="s">
        <v>176</v>
      </c>
      <c r="C5" s="234"/>
      <c r="D5" s="456"/>
      <c r="E5" s="453"/>
      <c r="F5" s="456" t="s">
        <v>2</v>
      </c>
      <c r="G5" s="475" t="s">
        <v>245</v>
      </c>
      <c r="H5" s="476"/>
    </row>
    <row r="6" spans="1:8" ht="15" customHeight="1">
      <c r="A6" s="229"/>
      <c r="B6" s="456" t="s">
        <v>1</v>
      </c>
      <c r="C6" s="456"/>
      <c r="D6" s="456"/>
      <c r="E6" s="453"/>
      <c r="F6" s="456"/>
      <c r="G6" s="456"/>
      <c r="H6" s="236"/>
    </row>
    <row r="7" spans="1:8" ht="15" customHeight="1">
      <c r="A7" s="229" t="s">
        <v>3</v>
      </c>
      <c r="B7" s="230"/>
      <c r="C7" s="230"/>
      <c r="D7" s="230"/>
      <c r="E7" s="453"/>
      <c r="F7" s="432"/>
      <c r="G7" s="456"/>
      <c r="H7" s="236"/>
    </row>
    <row r="8" spans="1:8" ht="15" customHeight="1">
      <c r="A8" s="229"/>
      <c r="B8" s="432"/>
      <c r="C8" s="457"/>
      <c r="D8" s="457"/>
      <c r="E8" s="453"/>
      <c r="F8" s="456" t="s">
        <v>4</v>
      </c>
      <c r="G8" s="453"/>
      <c r="H8" s="238"/>
    </row>
    <row r="9" spans="1:8" ht="15" customHeight="1">
      <c r="A9" s="229" t="s">
        <v>20</v>
      </c>
      <c r="B9" s="231" t="s">
        <v>32</v>
      </c>
      <c r="C9" s="456"/>
      <c r="D9" s="453"/>
      <c r="E9" s="453"/>
      <c r="F9" s="433" t="s">
        <v>246</v>
      </c>
      <c r="G9" s="434"/>
      <c r="H9" s="435"/>
    </row>
    <row r="10" spans="1:8" ht="15" customHeight="1" thickBot="1">
      <c r="A10" s="241"/>
      <c r="B10" s="458"/>
      <c r="C10" s="456"/>
      <c r="D10" s="453"/>
      <c r="E10" s="453"/>
      <c r="F10" s="453"/>
      <c r="G10" s="453"/>
      <c r="H10" s="240"/>
    </row>
    <row r="11" spans="1:8" ht="15" customHeight="1" thickTop="1" thickBot="1">
      <c r="A11" s="243"/>
      <c r="B11" s="244" t="s">
        <v>1</v>
      </c>
      <c r="C11" s="245" t="s">
        <v>1</v>
      </c>
      <c r="D11" s="245" t="s">
        <v>1</v>
      </c>
      <c r="E11" s="246" t="s">
        <v>5</v>
      </c>
      <c r="F11" s="247" t="s">
        <v>30</v>
      </c>
      <c r="G11" s="248" t="s">
        <v>6</v>
      </c>
      <c r="H11" s="482" t="s">
        <v>241</v>
      </c>
    </row>
    <row r="12" spans="1:8" ht="15" customHeight="1" thickTop="1">
      <c r="A12" s="249" t="s">
        <v>7</v>
      </c>
      <c r="B12" s="250" t="s">
        <v>13</v>
      </c>
      <c r="C12" s="251" t="s">
        <v>31</v>
      </c>
      <c r="D12" s="251" t="s">
        <v>177</v>
      </c>
      <c r="E12" s="252" t="s">
        <v>12</v>
      </c>
      <c r="F12" s="253">
        <v>0.13</v>
      </c>
      <c r="G12" s="254"/>
      <c r="H12" s="483" t="s">
        <v>110</v>
      </c>
    </row>
    <row r="13" spans="1:8" ht="15" customHeight="1">
      <c r="A13" s="255" t="s">
        <v>1</v>
      </c>
      <c r="B13" s="256" t="s">
        <v>14</v>
      </c>
      <c r="C13" s="430" t="s">
        <v>48</v>
      </c>
      <c r="D13" s="494" t="s">
        <v>237</v>
      </c>
      <c r="E13" s="257" t="s">
        <v>33</v>
      </c>
      <c r="F13" s="258"/>
      <c r="G13" s="259"/>
      <c r="H13" s="484" t="s">
        <v>242</v>
      </c>
    </row>
    <row r="14" spans="1:8" ht="15" customHeight="1">
      <c r="A14" s="260" t="s">
        <v>8</v>
      </c>
      <c r="B14" s="261" t="s">
        <v>15</v>
      </c>
      <c r="C14" s="262">
        <v>121</v>
      </c>
      <c r="D14" s="495"/>
      <c r="E14" s="257" t="s">
        <v>34</v>
      </c>
      <c r="F14" s="258" t="s">
        <v>1</v>
      </c>
      <c r="G14" s="259" t="s">
        <v>1</v>
      </c>
      <c r="H14" s="485">
        <v>121</v>
      </c>
    </row>
    <row r="15" spans="1:8" ht="15" customHeight="1" thickBot="1">
      <c r="A15" s="263" t="s">
        <v>1</v>
      </c>
      <c r="B15" s="264" t="s">
        <v>1</v>
      </c>
      <c r="C15" s="265">
        <v>1</v>
      </c>
      <c r="D15" s="266" t="s">
        <v>150</v>
      </c>
      <c r="E15" s="267">
        <v>121</v>
      </c>
      <c r="F15" s="268"/>
      <c r="G15" s="269"/>
      <c r="H15" s="431">
        <v>1</v>
      </c>
    </row>
    <row r="16" spans="1:8" ht="15" customHeight="1" thickTop="1" thickBot="1">
      <c r="A16" s="447" t="s">
        <v>9</v>
      </c>
      <c r="B16" s="448"/>
      <c r="C16" s="449"/>
      <c r="D16" s="450"/>
      <c r="E16" s="451"/>
      <c r="F16" s="450"/>
      <c r="G16" s="452"/>
      <c r="H16" s="477"/>
    </row>
    <row r="17" spans="1:8" ht="15" customHeight="1" thickTop="1">
      <c r="A17" s="441"/>
      <c r="B17" s="442"/>
      <c r="C17" s="443"/>
      <c r="D17" s="444"/>
      <c r="E17" s="445"/>
      <c r="F17" s="444"/>
      <c r="G17" s="446"/>
      <c r="H17" s="459"/>
    </row>
    <row r="18" spans="1:8" ht="15" customHeight="1">
      <c r="A18" s="274" t="s">
        <v>203</v>
      </c>
      <c r="B18" s="275">
        <v>1535</v>
      </c>
      <c r="C18" s="106"/>
      <c r="D18" s="47"/>
      <c r="E18" s="49">
        <f>SUM(C18:D18)</f>
        <v>0</v>
      </c>
      <c r="F18" s="47">
        <f>+E18*F$12</f>
        <v>0</v>
      </c>
      <c r="G18" s="170">
        <f>+E18+F18</f>
        <v>0</v>
      </c>
      <c r="H18" s="460"/>
    </row>
    <row r="19" spans="1:8" ht="15" customHeight="1">
      <c r="A19" s="274" t="s">
        <v>204</v>
      </c>
      <c r="B19" s="275">
        <v>1527</v>
      </c>
      <c r="C19" s="106"/>
      <c r="D19" s="47"/>
      <c r="E19" s="49">
        <f>SUM(C19:D19)</f>
        <v>0</v>
      </c>
      <c r="F19" s="47">
        <f>+E19*F$12</f>
        <v>0</v>
      </c>
      <c r="G19" s="170">
        <f>+E19+F19</f>
        <v>0</v>
      </c>
      <c r="H19" s="460"/>
    </row>
    <row r="20" spans="1:8" ht="15" customHeight="1">
      <c r="A20" s="274" t="s">
        <v>238</v>
      </c>
      <c r="B20" s="275">
        <v>1535</v>
      </c>
      <c r="C20" s="106"/>
      <c r="D20" s="47"/>
      <c r="E20" s="49">
        <f>SUM(C20:D20)</f>
        <v>0</v>
      </c>
      <c r="F20" s="47">
        <f>+E20*F$12</f>
        <v>0</v>
      </c>
      <c r="G20" s="170">
        <f>+E20+F20</f>
        <v>0</v>
      </c>
      <c r="H20" s="460"/>
    </row>
    <row r="21" spans="1:8" ht="15" customHeight="1">
      <c r="A21" s="274"/>
      <c r="B21" s="275"/>
      <c r="C21" s="106"/>
      <c r="D21" s="33"/>
      <c r="E21" s="38"/>
      <c r="F21" s="33"/>
      <c r="G21" s="215"/>
      <c r="H21" s="460"/>
    </row>
    <row r="22" spans="1:8" ht="15" customHeight="1">
      <c r="A22" s="274"/>
      <c r="B22" s="275"/>
      <c r="C22" s="106"/>
      <c r="D22" s="33"/>
      <c r="E22" s="38"/>
      <c r="F22" s="33"/>
      <c r="G22" s="215"/>
      <c r="H22" s="460"/>
    </row>
    <row r="23" spans="1:8" ht="14.25" customHeight="1">
      <c r="A23" s="274" t="s">
        <v>178</v>
      </c>
      <c r="B23" s="275">
        <v>2051</v>
      </c>
      <c r="C23" s="106"/>
      <c r="D23" s="47"/>
      <c r="E23" s="49">
        <f>SUM(C23:D23)</f>
        <v>0</v>
      </c>
      <c r="F23" s="47">
        <f>+E23*F$12</f>
        <v>0</v>
      </c>
      <c r="G23" s="170">
        <f>+E23+F23</f>
        <v>0</v>
      </c>
      <c r="H23" s="460"/>
    </row>
    <row r="24" spans="1:8" ht="15" customHeight="1">
      <c r="A24" s="274" t="s">
        <v>179</v>
      </c>
      <c r="B24" s="275">
        <f>B23</f>
        <v>2051</v>
      </c>
      <c r="C24" s="106"/>
      <c r="D24" s="47"/>
      <c r="E24" s="49">
        <f>SUM(C24:D24)</f>
        <v>0</v>
      </c>
      <c r="F24" s="47">
        <f>+E24*F$12</f>
        <v>0</v>
      </c>
      <c r="G24" s="170">
        <f>+E24+F24</f>
        <v>0</v>
      </c>
      <c r="H24" s="460"/>
    </row>
    <row r="25" spans="1:8" ht="15" customHeight="1">
      <c r="A25" s="274" t="s">
        <v>180</v>
      </c>
      <c r="B25" s="275">
        <f>B23</f>
        <v>2051</v>
      </c>
      <c r="C25" s="106"/>
      <c r="D25" s="47"/>
      <c r="E25" s="49">
        <f>SUM(C25:D25)</f>
        <v>0</v>
      </c>
      <c r="F25" s="47">
        <f>+E25*F$12</f>
        <v>0</v>
      </c>
      <c r="G25" s="170">
        <f>+E25+F25</f>
        <v>0</v>
      </c>
      <c r="H25" s="460"/>
    </row>
    <row r="26" spans="1:8" ht="15" customHeight="1">
      <c r="A26" s="274"/>
      <c r="B26" s="275"/>
      <c r="C26" s="106"/>
      <c r="D26" s="47"/>
      <c r="E26" s="49"/>
      <c r="F26" s="47"/>
      <c r="G26" s="170"/>
      <c r="H26" s="460"/>
    </row>
    <row r="27" spans="1:8" ht="15" customHeight="1">
      <c r="A27" s="274"/>
      <c r="B27" s="275"/>
      <c r="C27" s="106"/>
      <c r="D27" s="33"/>
      <c r="E27" s="38"/>
      <c r="F27" s="33"/>
      <c r="G27" s="215"/>
      <c r="H27" s="460"/>
    </row>
    <row r="28" spans="1:8" ht="15" customHeight="1">
      <c r="A28" s="274" t="s">
        <v>181</v>
      </c>
      <c r="B28" s="275">
        <v>2191</v>
      </c>
      <c r="C28" s="106"/>
      <c r="D28" s="47"/>
      <c r="E28" s="49">
        <f>SUM(C28:D28)</f>
        <v>0</v>
      </c>
      <c r="F28" s="47">
        <f>+E28*F$12</f>
        <v>0</v>
      </c>
      <c r="G28" s="170">
        <f>+E28+F28</f>
        <v>0</v>
      </c>
      <c r="H28" s="460"/>
    </row>
    <row r="29" spans="1:8" ht="15" customHeight="1">
      <c r="A29" s="274" t="s">
        <v>182</v>
      </c>
      <c r="B29" s="275">
        <f>B28</f>
        <v>2191</v>
      </c>
      <c r="C29" s="106"/>
      <c r="D29" s="47"/>
      <c r="E29" s="49">
        <f>SUM(C29:D29)</f>
        <v>0</v>
      </c>
      <c r="F29" s="47">
        <f>+E29*F$12</f>
        <v>0</v>
      </c>
      <c r="G29" s="170">
        <f>+E29+F29</f>
        <v>0</v>
      </c>
      <c r="H29" s="460"/>
    </row>
    <row r="30" spans="1:8" ht="15" customHeight="1">
      <c r="A30" s="274" t="s">
        <v>183</v>
      </c>
      <c r="B30" s="275">
        <f>B28</f>
        <v>2191</v>
      </c>
      <c r="C30" s="106"/>
      <c r="D30" s="47"/>
      <c r="E30" s="49">
        <f>SUM(C30:D30)</f>
        <v>0</v>
      </c>
      <c r="F30" s="47">
        <f>+E30*F$12</f>
        <v>0</v>
      </c>
      <c r="G30" s="170">
        <f>+E30+F30</f>
        <v>0</v>
      </c>
      <c r="H30" s="460"/>
    </row>
    <row r="31" spans="1:8" ht="15" customHeight="1">
      <c r="A31" s="274"/>
      <c r="B31" s="275"/>
      <c r="C31" s="106"/>
      <c r="D31" s="47"/>
      <c r="E31" s="49"/>
      <c r="F31" s="47"/>
      <c r="G31" s="170"/>
      <c r="H31" s="460"/>
    </row>
    <row r="32" spans="1:8" ht="15" customHeight="1">
      <c r="A32" s="274"/>
      <c r="B32" s="275"/>
      <c r="C32" s="106"/>
      <c r="D32" s="276"/>
      <c r="E32" s="277"/>
      <c r="F32" s="276"/>
      <c r="G32" s="278"/>
      <c r="H32" s="460"/>
    </row>
    <row r="33" spans="1:8" ht="15" customHeight="1">
      <c r="A33" s="274" t="s">
        <v>184</v>
      </c>
      <c r="B33" s="275">
        <v>2136</v>
      </c>
      <c r="C33" s="106"/>
      <c r="D33" s="47"/>
      <c r="E33" s="49">
        <f>SUM(C33:D33)</f>
        <v>0</v>
      </c>
      <c r="F33" s="47">
        <f>+E33*F$12</f>
        <v>0</v>
      </c>
      <c r="G33" s="170">
        <f>+E33+F33</f>
        <v>0</v>
      </c>
      <c r="H33" s="460"/>
    </row>
    <row r="34" spans="1:8" ht="15" customHeight="1">
      <c r="A34" s="274" t="s">
        <v>185</v>
      </c>
      <c r="B34" s="275">
        <f>B33</f>
        <v>2136</v>
      </c>
      <c r="C34" s="106"/>
      <c r="D34" s="47"/>
      <c r="E34" s="49">
        <f>SUM(C34:D34)</f>
        <v>0</v>
      </c>
      <c r="F34" s="47">
        <f>+E34*F$12</f>
        <v>0</v>
      </c>
      <c r="G34" s="170">
        <f>+E34+F34</f>
        <v>0</v>
      </c>
      <c r="H34" s="460"/>
    </row>
    <row r="35" spans="1:8" ht="15" customHeight="1">
      <c r="A35" s="274" t="s">
        <v>186</v>
      </c>
      <c r="B35" s="275">
        <f>B33</f>
        <v>2136</v>
      </c>
      <c r="C35" s="106"/>
      <c r="D35" s="47"/>
      <c r="E35" s="49">
        <f>SUM(C35:D35)</f>
        <v>0</v>
      </c>
      <c r="F35" s="47">
        <f>+E35*F$12</f>
        <v>0</v>
      </c>
      <c r="G35" s="170">
        <f>+E35+F35</f>
        <v>0</v>
      </c>
      <c r="H35" s="460"/>
    </row>
    <row r="36" spans="1:8" ht="15" customHeight="1">
      <c r="A36" s="274"/>
      <c r="B36" s="275"/>
      <c r="C36" s="106"/>
      <c r="D36" s="47"/>
      <c r="E36" s="49"/>
      <c r="F36" s="47"/>
      <c r="G36" s="170"/>
      <c r="H36" s="460"/>
    </row>
    <row r="37" spans="1:8" ht="15" customHeight="1">
      <c r="A37" s="274"/>
      <c r="B37" s="275"/>
      <c r="C37" s="106"/>
      <c r="D37" s="276"/>
      <c r="E37" s="277"/>
      <c r="F37" s="276"/>
      <c r="G37" s="278"/>
      <c r="H37" s="460"/>
    </row>
    <row r="38" spans="1:8" ht="15" customHeight="1">
      <c r="A38" s="274" t="s">
        <v>187</v>
      </c>
      <c r="B38" s="275">
        <v>2140</v>
      </c>
      <c r="C38" s="106"/>
      <c r="D38" s="47"/>
      <c r="E38" s="49">
        <f>SUM(C38:D38)</f>
        <v>0</v>
      </c>
      <c r="F38" s="47">
        <f>+E38*F$12</f>
        <v>0</v>
      </c>
      <c r="G38" s="170">
        <f>+E38+F38</f>
        <v>0</v>
      </c>
      <c r="H38" s="460"/>
    </row>
    <row r="39" spans="1:8" ht="15" customHeight="1">
      <c r="A39" s="274" t="s">
        <v>188</v>
      </c>
      <c r="B39" s="275">
        <f>B38</f>
        <v>2140</v>
      </c>
      <c r="C39" s="106"/>
      <c r="D39" s="47"/>
      <c r="E39" s="49">
        <f>SUM(C39:D39)</f>
        <v>0</v>
      </c>
      <c r="F39" s="47">
        <f>+E39*F$12</f>
        <v>0</v>
      </c>
      <c r="G39" s="170">
        <f>+E39+F39</f>
        <v>0</v>
      </c>
      <c r="H39" s="460"/>
    </row>
    <row r="40" spans="1:8" ht="15" customHeight="1">
      <c r="A40" s="274" t="s">
        <v>189</v>
      </c>
      <c r="B40" s="275">
        <f>B38</f>
        <v>2140</v>
      </c>
      <c r="C40" s="106"/>
      <c r="D40" s="47"/>
      <c r="E40" s="49">
        <f>SUM(C40:D40)</f>
        <v>0</v>
      </c>
      <c r="F40" s="47">
        <f>+E40*F$12</f>
        <v>0</v>
      </c>
      <c r="G40" s="170">
        <f>+E40+F40</f>
        <v>0</v>
      </c>
      <c r="H40" s="460"/>
    </row>
    <row r="41" spans="1:8" ht="15" customHeight="1">
      <c r="A41" s="274"/>
      <c r="B41" s="275"/>
      <c r="C41" s="106"/>
      <c r="D41" s="47"/>
      <c r="E41" s="49"/>
      <c r="F41" s="47"/>
      <c r="G41" s="170"/>
      <c r="H41" s="460"/>
    </row>
    <row r="42" spans="1:8" ht="15" customHeight="1">
      <c r="A42" s="274"/>
      <c r="B42" s="279"/>
      <c r="C42" s="106"/>
      <c r="D42" s="33"/>
      <c r="E42" s="38"/>
      <c r="F42" s="33"/>
      <c r="G42" s="215"/>
      <c r="H42" s="460"/>
    </row>
    <row r="43" spans="1:8" ht="15" customHeight="1">
      <c r="A43" s="274" t="s">
        <v>190</v>
      </c>
      <c r="B43" s="275">
        <v>2135</v>
      </c>
      <c r="C43" s="106"/>
      <c r="D43" s="47"/>
      <c r="E43" s="49">
        <f>SUM(C43:D43)</f>
        <v>0</v>
      </c>
      <c r="F43" s="47">
        <f>+E43*F$12</f>
        <v>0</v>
      </c>
      <c r="G43" s="170">
        <f>+E43+F43</f>
        <v>0</v>
      </c>
      <c r="H43" s="460"/>
    </row>
    <row r="44" spans="1:8" ht="15" customHeight="1">
      <c r="A44" s="274"/>
      <c r="B44" s="280"/>
      <c r="C44" s="106"/>
      <c r="D44" s="281"/>
      <c r="E44" s="49"/>
      <c r="F44" s="47"/>
      <c r="G44" s="282"/>
      <c r="H44" s="460"/>
    </row>
    <row r="45" spans="1:8" ht="15" customHeight="1">
      <c r="A45" s="283"/>
      <c r="B45" s="280"/>
      <c r="C45" s="106"/>
      <c r="D45" s="284"/>
      <c r="E45" s="285"/>
      <c r="F45" s="284"/>
      <c r="G45" s="286"/>
      <c r="H45" s="460"/>
    </row>
    <row r="46" spans="1:8" ht="15" customHeight="1">
      <c r="A46" s="274">
        <v>170</v>
      </c>
      <c r="B46" s="275">
        <v>2315</v>
      </c>
      <c r="C46" s="106"/>
      <c r="D46" s="47"/>
      <c r="E46" s="49">
        <f>SUM(C46:D46)</f>
        <v>0</v>
      </c>
      <c r="F46" s="47">
        <f>+E46*F$12</f>
        <v>0</v>
      </c>
      <c r="G46" s="170">
        <f>+E46+F46</f>
        <v>0</v>
      </c>
      <c r="H46" s="460"/>
    </row>
    <row r="47" spans="1:8" ht="15" customHeight="1">
      <c r="A47" s="274"/>
      <c r="B47" s="280"/>
      <c r="C47" s="106"/>
      <c r="D47" s="287"/>
      <c r="E47" s="49"/>
      <c r="F47" s="47"/>
      <c r="G47" s="282"/>
      <c r="H47" s="460"/>
    </row>
    <row r="48" spans="1:8" ht="15" customHeight="1">
      <c r="A48" s="288"/>
      <c r="B48" s="280"/>
      <c r="C48" s="289"/>
      <c r="D48" s="558"/>
      <c r="E48" s="291"/>
      <c r="F48" s="281"/>
      <c r="G48" s="282"/>
      <c r="H48" s="460"/>
    </row>
    <row r="49" spans="1:8" ht="15" customHeight="1">
      <c r="A49" s="288"/>
      <c r="B49" s="280"/>
      <c r="C49" s="289"/>
      <c r="D49" s="558"/>
      <c r="E49" s="291"/>
      <c r="F49" s="281"/>
      <c r="G49" s="282"/>
      <c r="H49" s="460"/>
    </row>
    <row r="50" spans="1:8" ht="15" customHeight="1">
      <c r="A50" s="288"/>
      <c r="B50" s="280"/>
      <c r="C50" s="289"/>
      <c r="D50" s="558"/>
      <c r="E50" s="291"/>
      <c r="F50" s="281"/>
      <c r="G50" s="282"/>
      <c r="H50" s="460"/>
    </row>
    <row r="51" spans="1:8" ht="15" customHeight="1">
      <c r="A51" s="288"/>
      <c r="B51" s="280"/>
      <c r="C51" s="289"/>
      <c r="D51" s="558"/>
      <c r="E51" s="291"/>
      <c r="F51" s="281"/>
      <c r="G51" s="282"/>
      <c r="H51" s="460"/>
    </row>
    <row r="52" spans="1:8" ht="15" customHeight="1">
      <c r="A52" s="288"/>
      <c r="B52" s="280"/>
      <c r="C52" s="289"/>
      <c r="D52" s="558"/>
      <c r="E52" s="291"/>
      <c r="F52" s="281"/>
      <c r="G52" s="282"/>
      <c r="H52" s="460"/>
    </row>
    <row r="53" spans="1:8" ht="15" customHeight="1">
      <c r="A53" s="288"/>
      <c r="B53" s="280"/>
      <c r="C53" s="289"/>
      <c r="D53" s="558"/>
      <c r="E53" s="291"/>
      <c r="F53" s="281"/>
      <c r="G53" s="282"/>
      <c r="H53" s="460"/>
    </row>
    <row r="54" spans="1:8" ht="15" customHeight="1">
      <c r="A54" s="288"/>
      <c r="B54" s="280"/>
      <c r="C54" s="289"/>
      <c r="D54" s="558"/>
      <c r="E54" s="291"/>
      <c r="F54" s="281"/>
      <c r="G54" s="282"/>
      <c r="H54" s="460"/>
    </row>
    <row r="55" spans="1:8" ht="15" customHeight="1">
      <c r="A55" s="288"/>
      <c r="B55" s="280"/>
      <c r="C55" s="289"/>
      <c r="D55" s="558"/>
      <c r="E55" s="291"/>
      <c r="F55" s="281"/>
      <c r="G55" s="282"/>
      <c r="H55" s="460"/>
    </row>
    <row r="56" spans="1:8" ht="15" customHeight="1">
      <c r="A56" s="288"/>
      <c r="B56" s="280"/>
      <c r="C56" s="289"/>
      <c r="D56" s="290"/>
      <c r="E56" s="291"/>
      <c r="F56" s="281"/>
      <c r="G56" s="282"/>
      <c r="H56" s="460"/>
    </row>
    <row r="57" spans="1:8" ht="15" customHeight="1">
      <c r="A57" s="288"/>
      <c r="B57" s="280"/>
      <c r="C57" s="289"/>
      <c r="D57" s="290"/>
      <c r="E57" s="291"/>
      <c r="F57" s="281"/>
      <c r="G57" s="282"/>
      <c r="H57" s="460"/>
    </row>
    <row r="58" spans="1:8" ht="15" customHeight="1">
      <c r="A58" s="288"/>
      <c r="B58" s="280"/>
      <c r="C58" s="289"/>
      <c r="D58" s="290"/>
      <c r="E58" s="291"/>
      <c r="F58" s="281"/>
      <c r="G58" s="282"/>
      <c r="H58" s="460"/>
    </row>
    <row r="59" spans="1:8" ht="15" customHeight="1">
      <c r="A59" s="288"/>
      <c r="B59" s="280"/>
      <c r="C59" s="289"/>
      <c r="D59" s="290"/>
      <c r="E59" s="291"/>
      <c r="F59" s="281"/>
      <c r="G59" s="282"/>
      <c r="H59" s="460"/>
    </row>
    <row r="60" spans="1:8" ht="15" customHeight="1">
      <c r="A60" s="288" t="s">
        <v>239</v>
      </c>
      <c r="B60" s="491" t="s">
        <v>240</v>
      </c>
      <c r="C60" s="492"/>
      <c r="D60" s="493"/>
      <c r="E60" s="291"/>
      <c r="F60" s="281"/>
      <c r="G60" s="282"/>
      <c r="H60" s="460"/>
    </row>
    <row r="61" spans="1:8" ht="15" customHeight="1" thickBot="1">
      <c r="A61" s="292"/>
      <c r="B61" s="293"/>
      <c r="C61" s="294"/>
      <c r="D61" s="295"/>
      <c r="E61" s="206"/>
      <c r="F61" s="207"/>
      <c r="G61" s="207"/>
      <c r="H61" s="478"/>
    </row>
    <row r="62" spans="1:8" ht="16.5" customHeight="1" thickTop="1" thickBot="1">
      <c r="A62" s="296" t="s">
        <v>10</v>
      </c>
      <c r="B62" s="297"/>
      <c r="C62" s="298"/>
      <c r="D62" s="297"/>
      <c r="E62" s="297"/>
      <c r="F62" s="299"/>
      <c r="G62" s="299"/>
      <c r="H62" s="479"/>
    </row>
    <row r="63" spans="1:8" ht="12" customHeight="1" thickTop="1">
      <c r="A63" s="301"/>
      <c r="B63" s="461"/>
      <c r="C63" s="461"/>
      <c r="D63" s="461"/>
      <c r="E63" s="453"/>
      <c r="F63" s="453"/>
      <c r="G63" s="461"/>
      <c r="H63" s="300"/>
    </row>
    <row r="64" spans="1:8" ht="15" customHeight="1">
      <c r="A64" s="304"/>
      <c r="B64" s="462" t="s">
        <v>17</v>
      </c>
      <c r="C64" s="463"/>
      <c r="D64" s="463"/>
      <c r="E64" s="453"/>
      <c r="F64" s="453"/>
      <c r="G64" s="463"/>
      <c r="H64" s="480"/>
    </row>
    <row r="65" spans="1:8" ht="12" customHeight="1">
      <c r="A65" s="304"/>
      <c r="B65" s="463"/>
      <c r="C65" s="463"/>
      <c r="D65" s="463"/>
      <c r="E65" s="453"/>
      <c r="F65" s="453"/>
      <c r="G65" s="463"/>
      <c r="H65" s="480"/>
    </row>
    <row r="66" spans="1:8" ht="12" customHeight="1">
      <c r="A66" s="301" t="s">
        <v>21</v>
      </c>
      <c r="B66" s="463"/>
      <c r="C66" s="463"/>
      <c r="D66" s="463"/>
      <c r="E66" s="453"/>
      <c r="F66" s="453"/>
      <c r="G66" s="463"/>
      <c r="H66" s="480"/>
    </row>
    <row r="67" spans="1:8" ht="12" customHeight="1">
      <c r="A67" s="301" t="s">
        <v>22</v>
      </c>
      <c r="B67" s="463"/>
      <c r="C67" s="463"/>
      <c r="D67" s="463"/>
      <c r="E67" s="453"/>
      <c r="F67" s="453"/>
      <c r="G67" s="463"/>
      <c r="H67" s="480"/>
    </row>
    <row r="68" spans="1:8" ht="12" customHeight="1">
      <c r="A68" s="301" t="s">
        <v>23</v>
      </c>
      <c r="B68" s="464"/>
      <c r="C68" s="465"/>
      <c r="D68" s="465"/>
      <c r="E68" s="453"/>
      <c r="F68" s="453"/>
      <c r="G68" s="463"/>
      <c r="H68" s="480"/>
    </row>
    <row r="69" spans="1:8" ht="12" customHeight="1">
      <c r="A69" s="309" t="s">
        <v>24</v>
      </c>
      <c r="B69" s="463"/>
      <c r="C69" s="463"/>
      <c r="D69" s="463"/>
      <c r="E69" s="453"/>
      <c r="F69" s="453"/>
      <c r="G69" s="463"/>
      <c r="H69" s="481"/>
    </row>
    <row r="70" spans="1:8" ht="12" customHeight="1">
      <c r="A70" s="309" t="s">
        <v>25</v>
      </c>
      <c r="B70" s="463"/>
      <c r="C70" s="463"/>
      <c r="D70" s="465"/>
      <c r="E70" s="453"/>
      <c r="F70" s="453"/>
      <c r="G70" s="465"/>
      <c r="H70" s="480"/>
    </row>
    <row r="71" spans="1:8" ht="12" customHeight="1">
      <c r="A71" s="301" t="s">
        <v>26</v>
      </c>
      <c r="B71" s="463"/>
      <c r="C71" s="463"/>
      <c r="D71" s="463"/>
      <c r="E71" s="453"/>
      <c r="F71" s="453"/>
      <c r="G71" s="463"/>
      <c r="H71" s="480"/>
    </row>
    <row r="72" spans="1:8" ht="12" customHeight="1">
      <c r="A72" s="301" t="s">
        <v>27</v>
      </c>
      <c r="B72" s="463"/>
      <c r="C72" s="463"/>
      <c r="D72" s="463"/>
      <c r="E72" s="453"/>
      <c r="F72" s="453"/>
      <c r="G72" s="463"/>
      <c r="H72" s="480"/>
    </row>
    <row r="73" spans="1:8" ht="12" customHeight="1">
      <c r="A73" s="301" t="s">
        <v>28</v>
      </c>
      <c r="B73" s="463"/>
      <c r="C73" s="463"/>
      <c r="D73" s="463"/>
      <c r="E73" s="453"/>
      <c r="F73" s="453"/>
      <c r="G73" s="463"/>
      <c r="H73" s="480"/>
    </row>
    <row r="74" spans="1:8" ht="12" customHeight="1">
      <c r="A74" s="309" t="s">
        <v>29</v>
      </c>
      <c r="B74" s="463"/>
      <c r="C74" s="463"/>
      <c r="D74" s="463"/>
      <c r="E74" s="453"/>
      <c r="F74" s="311" t="s">
        <v>43</v>
      </c>
      <c r="G74" s="311"/>
      <c r="H74" s="312"/>
    </row>
    <row r="75" spans="1:8" ht="12" customHeight="1">
      <c r="A75" s="301"/>
      <c r="B75" s="461"/>
      <c r="C75" s="461"/>
      <c r="D75" s="461"/>
      <c r="E75" s="453"/>
      <c r="F75" s="461"/>
      <c r="G75" s="461"/>
      <c r="H75" s="300"/>
    </row>
    <row r="76" spans="1:8" ht="15.75">
      <c r="A76" s="313" t="s">
        <v>16</v>
      </c>
      <c r="B76" s="453"/>
      <c r="C76" s="466">
        <v>60</v>
      </c>
      <c r="D76" s="453" t="s">
        <v>11</v>
      </c>
      <c r="E76" s="453"/>
      <c r="F76" s="311" t="s">
        <v>163</v>
      </c>
      <c r="G76" s="311"/>
      <c r="H76" s="312"/>
    </row>
    <row r="77" spans="1:8" ht="12.75" customHeight="1" thickBot="1">
      <c r="A77" s="315"/>
      <c r="B77" s="316"/>
      <c r="C77" s="316"/>
      <c r="D77" s="316"/>
      <c r="E77" s="316"/>
      <c r="F77" s="316"/>
      <c r="G77" s="316"/>
      <c r="H77" s="317"/>
    </row>
    <row r="78" spans="1:8" ht="15.75">
      <c r="H78" s="436"/>
    </row>
    <row r="79" spans="1:8" ht="15.75">
      <c r="H79" s="436"/>
    </row>
    <row r="80" spans="1:8" ht="15.75">
      <c r="H80" s="436"/>
    </row>
    <row r="81" spans="8:8" ht="15.75">
      <c r="H81" s="436"/>
    </row>
    <row r="82" spans="8:8" ht="15.75">
      <c r="H82" s="436"/>
    </row>
    <row r="83" spans="8:8" ht="15.75">
      <c r="H83" s="437"/>
    </row>
    <row r="84" spans="8:8" ht="15.75">
      <c r="H84" s="436"/>
    </row>
    <row r="85" spans="8:8" ht="15.75">
      <c r="H85" s="436"/>
    </row>
    <row r="86" spans="8:8" ht="15.75">
      <c r="H86" s="436"/>
    </row>
    <row r="87" spans="8:8">
      <c r="H87" s="438"/>
    </row>
    <row r="88" spans="8:8">
      <c r="H88" s="439"/>
    </row>
    <row r="89" spans="8:8">
      <c r="H89" s="438"/>
    </row>
    <row r="90" spans="8:8" ht="15.75" thickBot="1">
      <c r="H90" s="99"/>
    </row>
  </sheetData>
  <mergeCells count="3">
    <mergeCell ref="B60:D60"/>
    <mergeCell ref="D13:D14"/>
    <mergeCell ref="A2:H2"/>
  </mergeCells>
  <printOptions horizontalCentered="1"/>
  <pageMargins left="0" right="0" top="0" bottom="0" header="0.511811023622047" footer="0.511811023622047"/>
  <pageSetup paperSize="5" scale="8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I83"/>
  <sheetViews>
    <sheetView defaultGridColor="0" view="pageBreakPreview" colorId="22" zoomScaleNormal="100" zoomScaleSheetLayoutView="100" workbookViewId="0">
      <selection activeCell="E4" sqref="B4:E4"/>
    </sheetView>
  </sheetViews>
  <sheetFormatPr defaultColWidth="9.6640625" defaultRowHeight="15"/>
  <cols>
    <col min="1" max="1" width="25.33203125" style="226" customWidth="1"/>
    <col min="2" max="7" width="10.77734375" style="226" customWidth="1"/>
    <col min="8" max="16384" width="9.6640625" style="226"/>
  </cols>
  <sheetData>
    <row r="1" spans="1:7" ht="11.25" customHeight="1" thickTop="1">
      <c r="A1" s="318"/>
      <c r="B1" s="319"/>
      <c r="C1" s="319"/>
      <c r="D1" s="319"/>
      <c r="E1" s="319"/>
      <c r="F1" s="319"/>
      <c r="G1" s="320"/>
    </row>
    <row r="2" spans="1:7" ht="21" customHeight="1">
      <c r="A2" s="499" t="str">
        <f>'100 Series'!A2</f>
        <v>BID TEMPLATE</v>
      </c>
      <c r="B2" s="497"/>
      <c r="C2" s="497"/>
      <c r="D2" s="497"/>
      <c r="E2" s="497"/>
      <c r="F2" s="497"/>
      <c r="G2" s="500"/>
    </row>
    <row r="3" spans="1:7" ht="15.75">
      <c r="A3" s="321"/>
      <c r="E3" s="228" t="s">
        <v>0</v>
      </c>
      <c r="F3" s="322">
        <f>'100 Series'!G3</f>
        <v>44652</v>
      </c>
      <c r="G3" s="323"/>
    </row>
    <row r="4" spans="1:7" ht="15.75">
      <c r="A4" s="324" t="s">
        <v>18</v>
      </c>
      <c r="B4" s="231" t="str">
        <f>'100 Series'!B$4</f>
        <v>Place St Thomas, Shea Village, North Ridge</v>
      </c>
      <c r="C4" s="231"/>
      <c r="D4" s="231"/>
      <c r="E4" s="231"/>
      <c r="F4" s="231"/>
      <c r="G4" s="325"/>
    </row>
    <row r="5" spans="1:7" ht="15.75">
      <c r="A5" s="324" t="s">
        <v>19</v>
      </c>
      <c r="B5" s="231" t="s">
        <v>191</v>
      </c>
      <c r="C5" s="231"/>
      <c r="D5" s="235"/>
      <c r="E5" s="235" t="s">
        <v>2</v>
      </c>
      <c r="F5" s="230" t="str">
        <f>'100 Series'!G5</f>
        <v>XXX - 066, 067, XXX, XXX</v>
      </c>
      <c r="G5" s="326"/>
    </row>
    <row r="6" spans="1:7" ht="15" customHeight="1">
      <c r="A6" s="324"/>
      <c r="B6" s="235" t="s">
        <v>1</v>
      </c>
      <c r="C6" s="235"/>
      <c r="D6" s="235"/>
      <c r="E6" s="235"/>
      <c r="F6" s="235"/>
      <c r="G6" s="327"/>
    </row>
    <row r="7" spans="1:7" ht="15" customHeight="1">
      <c r="A7" s="324" t="s">
        <v>3</v>
      </c>
      <c r="B7" s="230">
        <f>'100 Series'!B7</f>
        <v>0</v>
      </c>
      <c r="C7" s="230"/>
      <c r="D7" s="230"/>
      <c r="E7" s="432"/>
      <c r="F7" s="235"/>
      <c r="G7" s="327"/>
    </row>
    <row r="8" spans="1:7" ht="15" customHeight="1">
      <c r="A8" s="324"/>
      <c r="B8" s="237"/>
      <c r="C8" s="237"/>
      <c r="D8" s="237"/>
      <c r="E8" s="226" t="s">
        <v>4</v>
      </c>
      <c r="F8" s="242"/>
      <c r="G8" s="327"/>
    </row>
    <row r="9" spans="1:7" ht="15" customHeight="1">
      <c r="A9" s="324" t="s">
        <v>20</v>
      </c>
      <c r="B9" s="231" t="s">
        <v>32</v>
      </c>
      <c r="C9" s="235"/>
      <c r="E9" s="230" t="str">
        <f>'100 Series'!F9</f>
        <v>April 1, 2022 to March 31, 2023</v>
      </c>
      <c r="F9" s="239"/>
      <c r="G9" s="328"/>
    </row>
    <row r="10" spans="1:7" ht="15" customHeight="1" thickBot="1">
      <c r="A10" s="329"/>
      <c r="B10" s="330"/>
      <c r="C10" s="331"/>
      <c r="D10" s="332"/>
      <c r="E10" s="333"/>
      <c r="F10" s="331"/>
      <c r="G10" s="334"/>
    </row>
    <row r="11" spans="1:7" ht="21" customHeight="1" thickTop="1" thickBot="1">
      <c r="A11" s="503" t="s">
        <v>111</v>
      </c>
      <c r="B11" s="504"/>
      <c r="C11" s="504"/>
      <c r="D11" s="504"/>
      <c r="E11" s="504"/>
      <c r="F11" s="504"/>
      <c r="G11" s="505"/>
    </row>
    <row r="12" spans="1:7" ht="15" customHeight="1" thickTop="1" thickBot="1">
      <c r="A12" s="335"/>
      <c r="B12" s="244" t="s">
        <v>1</v>
      </c>
      <c r="C12" s="245" t="s">
        <v>1</v>
      </c>
      <c r="D12" s="244"/>
      <c r="E12" s="246" t="s">
        <v>5</v>
      </c>
      <c r="F12" s="247" t="s">
        <v>30</v>
      </c>
      <c r="G12" s="336" t="s">
        <v>6</v>
      </c>
    </row>
    <row r="13" spans="1:7" ht="15" customHeight="1" thickTop="1">
      <c r="A13" s="337"/>
      <c r="B13" s="250" t="s">
        <v>13</v>
      </c>
      <c r="C13" s="338"/>
      <c r="D13" s="251"/>
      <c r="E13" s="252"/>
      <c r="F13" s="253">
        <v>0.13</v>
      </c>
      <c r="G13" s="339"/>
    </row>
    <row r="14" spans="1:7" ht="15" customHeight="1">
      <c r="A14" s="340" t="s">
        <v>1</v>
      </c>
      <c r="B14" s="256" t="s">
        <v>14</v>
      </c>
      <c r="C14" s="338" t="s">
        <v>34</v>
      </c>
      <c r="D14" s="251"/>
      <c r="E14" s="257"/>
      <c r="F14" s="258"/>
      <c r="G14" s="341"/>
    </row>
    <row r="15" spans="1:7" ht="15" customHeight="1">
      <c r="A15" s="342" t="s">
        <v>8</v>
      </c>
      <c r="B15" s="256" t="s">
        <v>15</v>
      </c>
      <c r="C15" s="262">
        <v>680</v>
      </c>
      <c r="D15" s="262"/>
      <c r="E15" s="257"/>
      <c r="F15" s="258" t="s">
        <v>1</v>
      </c>
      <c r="G15" s="341" t="s">
        <v>1</v>
      </c>
    </row>
    <row r="16" spans="1:7" ht="15" customHeight="1" thickBot="1">
      <c r="A16" s="343" t="s">
        <v>1</v>
      </c>
      <c r="B16" s="264" t="s">
        <v>1</v>
      </c>
      <c r="C16" s="265"/>
      <c r="D16" s="344"/>
      <c r="E16" s="267"/>
      <c r="F16" s="268"/>
      <c r="G16" s="345"/>
    </row>
    <row r="17" spans="1:9" ht="15" customHeight="1" thickTop="1">
      <c r="A17" s="346" t="s">
        <v>9</v>
      </c>
      <c r="B17" s="270"/>
      <c r="C17" s="271"/>
      <c r="D17" s="271"/>
      <c r="E17" s="273"/>
      <c r="F17" s="272"/>
      <c r="G17" s="347"/>
    </row>
    <row r="18" spans="1:9" ht="23.25" customHeight="1">
      <c r="A18" s="506" t="s">
        <v>112</v>
      </c>
      <c r="B18" s="507"/>
      <c r="C18" s="507"/>
      <c r="D18" s="507"/>
      <c r="E18" s="507"/>
      <c r="F18" s="507"/>
      <c r="G18" s="508"/>
      <c r="I18" s="348"/>
    </row>
    <row r="19" spans="1:9" ht="15" customHeight="1">
      <c r="A19" s="349" t="s">
        <v>192</v>
      </c>
      <c r="B19" s="275">
        <f>'100 Series'!B$23</f>
        <v>2051</v>
      </c>
      <c r="C19" s="32"/>
      <c r="D19" s="101"/>
      <c r="E19" s="49">
        <f>+C19</f>
        <v>0</v>
      </c>
      <c r="F19" s="47">
        <f>+E19*0.13</f>
        <v>0</v>
      </c>
      <c r="G19" s="350">
        <f>+E19+F19</f>
        <v>0</v>
      </c>
    </row>
    <row r="20" spans="1:9" ht="15" customHeight="1">
      <c r="A20" s="349" t="s">
        <v>193</v>
      </c>
      <c r="B20" s="275">
        <f>'100 Series'!B$23</f>
        <v>2051</v>
      </c>
      <c r="C20" s="32"/>
      <c r="D20" s="101"/>
      <c r="E20" s="49">
        <f>+C20</f>
        <v>0</v>
      </c>
      <c r="F20" s="47">
        <f>+E20*0.13</f>
        <v>0</v>
      </c>
      <c r="G20" s="350">
        <f>+E20+F20</f>
        <v>0</v>
      </c>
    </row>
    <row r="21" spans="1:9" ht="15" customHeight="1">
      <c r="A21" s="349" t="s">
        <v>194</v>
      </c>
      <c r="B21" s="275">
        <f>'100 Series'!B$23</f>
        <v>2051</v>
      </c>
      <c r="C21" s="32"/>
      <c r="D21" s="101"/>
      <c r="E21" s="49">
        <f>+C21</f>
        <v>0</v>
      </c>
      <c r="F21" s="47">
        <f>+E21*0.13</f>
        <v>0</v>
      </c>
      <c r="G21" s="350">
        <f>+E21+F21</f>
        <v>0</v>
      </c>
    </row>
    <row r="22" spans="1:9" ht="6.95" customHeight="1">
      <c r="A22" s="349"/>
      <c r="B22" s="275"/>
      <c r="C22" s="32"/>
      <c r="D22" s="101"/>
      <c r="E22" s="38"/>
      <c r="F22" s="33"/>
      <c r="G22" s="351"/>
    </row>
    <row r="23" spans="1:9" ht="15" customHeight="1">
      <c r="A23" s="349" t="s">
        <v>195</v>
      </c>
      <c r="B23" s="275">
        <f>'100 Series'!B$28</f>
        <v>2191</v>
      </c>
      <c r="C23" s="32"/>
      <c r="D23" s="101"/>
      <c r="E23" s="49">
        <f>+C23</f>
        <v>0</v>
      </c>
      <c r="F23" s="47">
        <f>+E23*0.13</f>
        <v>0</v>
      </c>
      <c r="G23" s="350">
        <f>+E23+F23</f>
        <v>0</v>
      </c>
    </row>
    <row r="24" spans="1:9" ht="15" customHeight="1">
      <c r="A24" s="349" t="s">
        <v>196</v>
      </c>
      <c r="B24" s="275">
        <f>'100 Series'!B$28</f>
        <v>2191</v>
      </c>
      <c r="C24" s="32"/>
      <c r="D24" s="101"/>
      <c r="E24" s="49">
        <f>+C24</f>
        <v>0</v>
      </c>
      <c r="F24" s="47">
        <f>+E24*0.13</f>
        <v>0</v>
      </c>
      <c r="G24" s="350">
        <f>+E24+F24</f>
        <v>0</v>
      </c>
    </row>
    <row r="25" spans="1:9" ht="15" customHeight="1">
      <c r="A25" s="349" t="s">
        <v>197</v>
      </c>
      <c r="B25" s="275">
        <f>'100 Series'!B$28</f>
        <v>2191</v>
      </c>
      <c r="C25" s="32"/>
      <c r="D25" s="101"/>
      <c r="E25" s="49">
        <f>+C25</f>
        <v>0</v>
      </c>
      <c r="F25" s="47">
        <f>+E25*0.13</f>
        <v>0</v>
      </c>
      <c r="G25" s="350">
        <f>+E25+F25</f>
        <v>0</v>
      </c>
    </row>
    <row r="26" spans="1:9" ht="6.95" customHeight="1">
      <c r="A26" s="349"/>
      <c r="B26" s="275"/>
      <c r="C26" s="32"/>
      <c r="D26" s="101"/>
      <c r="E26" s="38"/>
      <c r="F26" s="33"/>
      <c r="G26" s="351"/>
    </row>
    <row r="27" spans="1:9" ht="15" customHeight="1">
      <c r="A27" s="349" t="s">
        <v>198</v>
      </c>
      <c r="B27" s="275">
        <f>'100 Series'!B$38</f>
        <v>2140</v>
      </c>
      <c r="C27" s="32"/>
      <c r="D27" s="101"/>
      <c r="E27" s="49">
        <f>+C27</f>
        <v>0</v>
      </c>
      <c r="F27" s="47">
        <f>+E27*0.13</f>
        <v>0</v>
      </c>
      <c r="G27" s="350">
        <f>+E27+F27</f>
        <v>0</v>
      </c>
    </row>
    <row r="28" spans="1:9" ht="15" customHeight="1">
      <c r="A28" s="349" t="s">
        <v>199</v>
      </c>
      <c r="B28" s="275">
        <f>'100 Series'!B$38</f>
        <v>2140</v>
      </c>
      <c r="C28" s="32"/>
      <c r="D28" s="101"/>
      <c r="E28" s="49">
        <f>+C28</f>
        <v>0</v>
      </c>
      <c r="F28" s="47">
        <f>+E28*0.13</f>
        <v>0</v>
      </c>
      <c r="G28" s="350">
        <f>+E28+F28</f>
        <v>0</v>
      </c>
    </row>
    <row r="29" spans="1:9" ht="15" customHeight="1">
      <c r="A29" s="349" t="s">
        <v>200</v>
      </c>
      <c r="B29" s="275">
        <f>'100 Series'!B$38</f>
        <v>2140</v>
      </c>
      <c r="C29" s="32"/>
      <c r="D29" s="101"/>
      <c r="E29" s="49">
        <f>+C29</f>
        <v>0</v>
      </c>
      <c r="F29" s="47">
        <f>+E29*0.13</f>
        <v>0</v>
      </c>
      <c r="G29" s="350">
        <f>+E29+F29</f>
        <v>0</v>
      </c>
    </row>
    <row r="30" spans="1:9" ht="6.95" customHeight="1">
      <c r="A30" s="349"/>
      <c r="B30" s="275"/>
      <c r="C30" s="32"/>
      <c r="D30" s="101"/>
      <c r="E30" s="38"/>
      <c r="F30" s="33"/>
      <c r="G30" s="351"/>
    </row>
    <row r="31" spans="1:9" s="373" customFormat="1" ht="15" customHeight="1">
      <c r="A31" s="369" t="s">
        <v>201</v>
      </c>
      <c r="B31" s="275">
        <f>'100 Series'!B$43</f>
        <v>2135</v>
      </c>
      <c r="C31" s="32"/>
      <c r="D31" s="101"/>
      <c r="E31" s="370">
        <f>+C31</f>
        <v>0</v>
      </c>
      <c r="F31" s="371">
        <f>+E31*0.13</f>
        <v>0</v>
      </c>
      <c r="G31" s="372">
        <f>+E31+F31</f>
        <v>0</v>
      </c>
    </row>
    <row r="32" spans="1:9" ht="6.95" customHeight="1">
      <c r="A32" s="349"/>
      <c r="B32" s="275"/>
      <c r="C32" s="32"/>
      <c r="D32" s="101"/>
      <c r="E32" s="38"/>
      <c r="F32" s="33"/>
      <c r="G32" s="351"/>
    </row>
    <row r="33" spans="1:9" ht="15" customHeight="1">
      <c r="A33" s="349" t="s">
        <v>202</v>
      </c>
      <c r="B33" s="275">
        <f>'100 Series'!B$46</f>
        <v>2315</v>
      </c>
      <c r="C33" s="32"/>
      <c r="D33" s="101"/>
      <c r="E33" s="49">
        <f>+C33</f>
        <v>0</v>
      </c>
      <c r="F33" s="47">
        <f>+E33*0.13</f>
        <v>0</v>
      </c>
      <c r="G33" s="350">
        <f>+E33+F33</f>
        <v>0</v>
      </c>
    </row>
    <row r="34" spans="1:9" ht="15" customHeight="1">
      <c r="A34" s="352"/>
      <c r="B34" s="353"/>
      <c r="C34" s="354"/>
      <c r="D34" s="355"/>
      <c r="E34" s="356"/>
      <c r="F34" s="357"/>
      <c r="G34" s="358"/>
    </row>
    <row r="35" spans="1:9" ht="23.25" customHeight="1">
      <c r="A35" s="509" t="s">
        <v>218</v>
      </c>
      <c r="B35" s="510"/>
      <c r="C35" s="510"/>
      <c r="D35" s="510"/>
      <c r="E35" s="510"/>
      <c r="F35" s="510"/>
      <c r="G35" s="511"/>
      <c r="I35" s="348"/>
    </row>
    <row r="36" spans="1:9" ht="15" customHeight="1">
      <c r="A36" s="349" t="s">
        <v>192</v>
      </c>
      <c r="B36" s="275">
        <f>'100 Series'!B$23</f>
        <v>2051</v>
      </c>
      <c r="C36" s="32"/>
      <c r="D36" s="101"/>
      <c r="E36" s="49">
        <f>+C36</f>
        <v>0</v>
      </c>
      <c r="F36" s="47">
        <f>+E36*0.13</f>
        <v>0</v>
      </c>
      <c r="G36" s="350">
        <f>+E36+F36</f>
        <v>0</v>
      </c>
    </row>
    <row r="37" spans="1:9" ht="15" customHeight="1">
      <c r="A37" s="349" t="s">
        <v>193</v>
      </c>
      <c r="B37" s="275">
        <f>'100 Series'!B$23</f>
        <v>2051</v>
      </c>
      <c r="C37" s="32"/>
      <c r="D37" s="101"/>
      <c r="E37" s="49">
        <f>+C37</f>
        <v>0</v>
      </c>
      <c r="F37" s="47">
        <f>+E37*0.13</f>
        <v>0</v>
      </c>
      <c r="G37" s="350">
        <f>+E37+F37</f>
        <v>0</v>
      </c>
    </row>
    <row r="38" spans="1:9" ht="15" customHeight="1">
      <c r="A38" s="349" t="s">
        <v>194</v>
      </c>
      <c r="B38" s="275">
        <f>'100 Series'!B$23</f>
        <v>2051</v>
      </c>
      <c r="C38" s="32"/>
      <c r="D38" s="101"/>
      <c r="E38" s="49">
        <f>+C38</f>
        <v>0</v>
      </c>
      <c r="F38" s="47">
        <f>+E38*0.13</f>
        <v>0</v>
      </c>
      <c r="G38" s="350">
        <f>+E38+F38</f>
        <v>0</v>
      </c>
    </row>
    <row r="39" spans="1:9" ht="6.95" customHeight="1">
      <c r="A39" s="349"/>
      <c r="B39" s="275"/>
      <c r="C39" s="32"/>
      <c r="D39" s="101"/>
      <c r="E39" s="38"/>
      <c r="F39" s="33"/>
      <c r="G39" s="351"/>
    </row>
    <row r="40" spans="1:9" ht="15" customHeight="1">
      <c r="A40" s="349" t="s">
        <v>195</v>
      </c>
      <c r="B40" s="275">
        <f>'100 Series'!B$28</f>
        <v>2191</v>
      </c>
      <c r="C40" s="32"/>
      <c r="D40" s="101"/>
      <c r="E40" s="49">
        <f>+C40</f>
        <v>0</v>
      </c>
      <c r="F40" s="47">
        <f>+E40*0.13</f>
        <v>0</v>
      </c>
      <c r="G40" s="350">
        <f>+E40+F40</f>
        <v>0</v>
      </c>
    </row>
    <row r="41" spans="1:9" ht="15" customHeight="1">
      <c r="A41" s="349" t="s">
        <v>196</v>
      </c>
      <c r="B41" s="275">
        <f>'100 Series'!B$28</f>
        <v>2191</v>
      </c>
      <c r="C41" s="32"/>
      <c r="D41" s="101"/>
      <c r="E41" s="49">
        <f>+C41</f>
        <v>0</v>
      </c>
      <c r="F41" s="47">
        <f>+E41*0.13</f>
        <v>0</v>
      </c>
      <c r="G41" s="350">
        <f>+E41+F41</f>
        <v>0</v>
      </c>
    </row>
    <row r="42" spans="1:9" ht="15" customHeight="1">
      <c r="A42" s="349" t="s">
        <v>197</v>
      </c>
      <c r="B42" s="275">
        <f>'100 Series'!B$28</f>
        <v>2191</v>
      </c>
      <c r="C42" s="32"/>
      <c r="D42" s="101"/>
      <c r="E42" s="49">
        <f>+C42</f>
        <v>0</v>
      </c>
      <c r="F42" s="47">
        <f>+E42*0.13</f>
        <v>0</v>
      </c>
      <c r="G42" s="350">
        <f>+E42+F42</f>
        <v>0</v>
      </c>
    </row>
    <row r="43" spans="1:9" ht="6.95" customHeight="1">
      <c r="A43" s="349"/>
      <c r="B43" s="275"/>
      <c r="C43" s="32"/>
      <c r="D43" s="101"/>
      <c r="E43" s="38"/>
      <c r="F43" s="33"/>
      <c r="G43" s="351"/>
    </row>
    <row r="44" spans="1:9" ht="15" customHeight="1">
      <c r="A44" s="349" t="s">
        <v>198</v>
      </c>
      <c r="B44" s="275">
        <f>'100 Series'!B$38</f>
        <v>2140</v>
      </c>
      <c r="C44" s="32"/>
      <c r="D44" s="101"/>
      <c r="E44" s="49">
        <f>+C44</f>
        <v>0</v>
      </c>
      <c r="F44" s="47">
        <f>+E44*0.13</f>
        <v>0</v>
      </c>
      <c r="G44" s="350">
        <f>+E44+F44</f>
        <v>0</v>
      </c>
    </row>
    <row r="45" spans="1:9" ht="15" customHeight="1">
      <c r="A45" s="349" t="s">
        <v>199</v>
      </c>
      <c r="B45" s="275">
        <f>'100 Series'!B$38</f>
        <v>2140</v>
      </c>
      <c r="C45" s="32"/>
      <c r="D45" s="101"/>
      <c r="E45" s="49">
        <f>+C45</f>
        <v>0</v>
      </c>
      <c r="F45" s="47">
        <f>+E45*0.13</f>
        <v>0</v>
      </c>
      <c r="G45" s="350">
        <f>+E45+F45</f>
        <v>0</v>
      </c>
    </row>
    <row r="46" spans="1:9" ht="15" customHeight="1">
      <c r="A46" s="349" t="s">
        <v>200</v>
      </c>
      <c r="B46" s="275">
        <f>'100 Series'!B$38</f>
        <v>2140</v>
      </c>
      <c r="C46" s="32"/>
      <c r="D46" s="101"/>
      <c r="E46" s="49">
        <f>+C46</f>
        <v>0</v>
      </c>
      <c r="F46" s="47">
        <f>+E46*0.13</f>
        <v>0</v>
      </c>
      <c r="G46" s="350">
        <f>+E46+F46</f>
        <v>0</v>
      </c>
    </row>
    <row r="47" spans="1:9" ht="6.95" customHeight="1">
      <c r="A47" s="349"/>
      <c r="B47" s="275"/>
      <c r="C47" s="32"/>
      <c r="D47" s="101"/>
      <c r="E47" s="38"/>
      <c r="F47" s="33"/>
      <c r="G47" s="351"/>
    </row>
    <row r="48" spans="1:9" s="373" customFormat="1" ht="15" customHeight="1">
      <c r="A48" s="369" t="s">
        <v>201</v>
      </c>
      <c r="B48" s="275">
        <f>'100 Series'!B$43</f>
        <v>2135</v>
      </c>
      <c r="C48" s="101"/>
      <c r="D48" s="101"/>
      <c r="E48" s="370">
        <f>+C48</f>
        <v>0</v>
      </c>
      <c r="F48" s="371">
        <f>+E48*0.13</f>
        <v>0</v>
      </c>
      <c r="G48" s="372">
        <f>+E48+F48</f>
        <v>0</v>
      </c>
    </row>
    <row r="49" spans="1:7" ht="6.95" customHeight="1">
      <c r="A49" s="349"/>
      <c r="B49" s="275"/>
      <c r="C49" s="32"/>
      <c r="D49" s="101"/>
      <c r="E49" s="38"/>
      <c r="F49" s="33"/>
      <c r="G49" s="351"/>
    </row>
    <row r="50" spans="1:7" ht="15" customHeight="1">
      <c r="A50" s="349" t="s">
        <v>202</v>
      </c>
      <c r="B50" s="275">
        <f>'100 Series'!B$46</f>
        <v>2315</v>
      </c>
      <c r="C50" s="32"/>
      <c r="D50" s="101"/>
      <c r="E50" s="49">
        <f>+C50</f>
        <v>0</v>
      </c>
      <c r="F50" s="47">
        <f>+E50*0.13</f>
        <v>0</v>
      </c>
      <c r="G50" s="350">
        <f>+E50+F50</f>
        <v>0</v>
      </c>
    </row>
    <row r="51" spans="1:7" ht="15" customHeight="1">
      <c r="A51" s="352"/>
      <c r="B51" s="353"/>
      <c r="C51" s="354"/>
      <c r="D51" s="355"/>
      <c r="E51" s="356"/>
      <c r="F51" s="357"/>
      <c r="G51" s="358"/>
    </row>
    <row r="52" spans="1:7" ht="15" customHeight="1">
      <c r="A52" s="352"/>
      <c r="B52" s="353"/>
      <c r="C52" s="354"/>
      <c r="D52" s="355"/>
      <c r="E52" s="356"/>
      <c r="F52" s="357"/>
      <c r="G52" s="358"/>
    </row>
    <row r="53" spans="1:7" ht="15" customHeight="1">
      <c r="A53" s="352"/>
      <c r="B53" s="353"/>
      <c r="C53" s="354"/>
      <c r="D53" s="355"/>
      <c r="E53" s="356"/>
      <c r="F53" s="357"/>
      <c r="G53" s="358"/>
    </row>
    <row r="54" spans="1:7" ht="15" customHeight="1">
      <c r="A54" s="352"/>
      <c r="B54" s="353"/>
      <c r="C54" s="354"/>
      <c r="D54" s="355"/>
      <c r="E54" s="356"/>
      <c r="F54" s="357"/>
      <c r="G54" s="358"/>
    </row>
    <row r="55" spans="1:7" ht="15" customHeight="1">
      <c r="A55" s="352"/>
      <c r="B55" s="353"/>
      <c r="C55" s="354"/>
      <c r="D55" s="355"/>
      <c r="E55" s="356"/>
      <c r="F55" s="357"/>
      <c r="G55" s="358"/>
    </row>
    <row r="56" spans="1:7" ht="15" customHeight="1">
      <c r="A56" s="352"/>
      <c r="B56" s="353"/>
      <c r="C56" s="354"/>
      <c r="D56" s="355"/>
      <c r="E56" s="356"/>
      <c r="F56" s="357"/>
      <c r="G56" s="358"/>
    </row>
    <row r="57" spans="1:7" ht="15" customHeight="1" thickBot="1">
      <c r="A57" s="349"/>
      <c r="B57" s="275"/>
      <c r="C57" s="32"/>
      <c r="D57" s="101"/>
      <c r="E57" s="49"/>
      <c r="F57" s="47"/>
      <c r="G57" s="350"/>
    </row>
    <row r="58" spans="1:7" ht="18" customHeight="1" thickTop="1" thickBot="1">
      <c r="A58" s="501"/>
      <c r="B58" s="502"/>
      <c r="C58" s="502"/>
      <c r="D58" s="502"/>
      <c r="E58" s="502"/>
      <c r="F58" s="502"/>
      <c r="G58" s="359"/>
    </row>
    <row r="59" spans="1:7" ht="16.5" customHeight="1" thickTop="1" thickBot="1">
      <c r="A59" s="360" t="s">
        <v>10</v>
      </c>
      <c r="B59" s="297"/>
      <c r="C59" s="298"/>
      <c r="D59" s="297"/>
      <c r="E59" s="297"/>
      <c r="F59" s="299"/>
      <c r="G59" s="361"/>
    </row>
    <row r="60" spans="1:7" ht="15" customHeight="1" thickTop="1">
      <c r="A60" s="363"/>
      <c r="B60" s="305" t="s">
        <v>17</v>
      </c>
      <c r="C60" s="306"/>
      <c r="D60" s="306"/>
      <c r="E60" s="306"/>
      <c r="F60" s="306"/>
      <c r="G60" s="361"/>
    </row>
    <row r="61" spans="1:7" ht="12" customHeight="1">
      <c r="A61" s="363"/>
      <c r="B61" s="306"/>
      <c r="C61" s="306"/>
      <c r="D61" s="306"/>
      <c r="E61" s="306"/>
      <c r="F61" s="306"/>
      <c r="G61" s="361"/>
    </row>
    <row r="62" spans="1:7" ht="12" customHeight="1">
      <c r="A62" s="362" t="s">
        <v>21</v>
      </c>
      <c r="B62" s="306"/>
      <c r="C62" s="306"/>
      <c r="D62" s="306"/>
      <c r="E62" s="306"/>
      <c r="F62" s="306"/>
      <c r="G62" s="361"/>
    </row>
    <row r="63" spans="1:7" ht="12" customHeight="1">
      <c r="A63" s="362" t="s">
        <v>22</v>
      </c>
      <c r="B63" s="306"/>
      <c r="C63" s="306"/>
      <c r="D63" s="306"/>
      <c r="E63" s="306"/>
      <c r="F63" s="306"/>
      <c r="G63" s="361"/>
    </row>
    <row r="64" spans="1:7" ht="12" customHeight="1">
      <c r="A64" s="362" t="s">
        <v>23</v>
      </c>
      <c r="B64" s="307"/>
      <c r="C64" s="308"/>
      <c r="D64" s="308"/>
      <c r="E64" s="306"/>
      <c r="F64" s="306"/>
      <c r="G64" s="361"/>
    </row>
    <row r="65" spans="1:7" ht="12" customHeight="1">
      <c r="A65" s="364" t="s">
        <v>24</v>
      </c>
      <c r="B65" s="306"/>
      <c r="C65" s="306"/>
      <c r="D65" s="306"/>
      <c r="E65" s="306"/>
      <c r="F65" s="308"/>
      <c r="G65" s="365"/>
    </row>
    <row r="66" spans="1:7" ht="12" customHeight="1">
      <c r="A66" s="364" t="s">
        <v>25</v>
      </c>
      <c r="B66" s="306"/>
      <c r="C66" s="306"/>
      <c r="D66" s="308"/>
      <c r="E66" s="308"/>
      <c r="F66" s="306"/>
      <c r="G66" s="361"/>
    </row>
    <row r="67" spans="1:7" ht="12" customHeight="1">
      <c r="A67" s="362" t="s">
        <v>26</v>
      </c>
      <c r="B67" s="306"/>
      <c r="C67" s="306"/>
      <c r="D67" s="306"/>
      <c r="E67" s="306"/>
      <c r="F67" s="306"/>
      <c r="G67" s="361"/>
    </row>
    <row r="68" spans="1:7" ht="12" customHeight="1">
      <c r="A68" s="362" t="s">
        <v>27</v>
      </c>
      <c r="B68" s="306"/>
      <c r="C68" s="306"/>
      <c r="D68" s="306"/>
      <c r="E68" s="306"/>
      <c r="F68" s="306"/>
      <c r="G68" s="361"/>
    </row>
    <row r="69" spans="1:7" ht="12" customHeight="1">
      <c r="A69" s="362" t="s">
        <v>28</v>
      </c>
      <c r="B69" s="306"/>
      <c r="C69" s="306"/>
      <c r="D69" s="306"/>
      <c r="E69" s="306"/>
      <c r="F69" s="306"/>
      <c r="G69" s="361"/>
    </row>
    <row r="70" spans="1:7" ht="12" customHeight="1">
      <c r="A70" s="364" t="s">
        <v>29</v>
      </c>
      <c r="B70" s="306"/>
      <c r="C70" s="306"/>
      <c r="D70" s="306"/>
      <c r="E70" s="311" t="s">
        <v>43</v>
      </c>
      <c r="F70" s="311"/>
      <c r="G70" s="366"/>
    </row>
    <row r="71" spans="1:7" ht="12" customHeight="1">
      <c r="A71" s="362"/>
      <c r="B71" s="302"/>
      <c r="C71" s="302"/>
      <c r="D71" s="302"/>
      <c r="E71" s="302"/>
      <c r="F71" s="302"/>
      <c r="G71" s="361"/>
    </row>
    <row r="72" spans="1:7" ht="15.75">
      <c r="A72" s="367" t="s">
        <v>16</v>
      </c>
      <c r="C72" s="314">
        <v>60</v>
      </c>
      <c r="D72" s="226" t="s">
        <v>11</v>
      </c>
      <c r="E72" s="311" t="str">
        <f>'100 Series'!F76</f>
        <v xml:space="preserve">Valecraft Homes (2019) Initials: </v>
      </c>
      <c r="F72" s="311"/>
      <c r="G72" s="366"/>
    </row>
    <row r="73" spans="1:7" ht="12.75" customHeight="1" thickBot="1">
      <c r="A73" s="368"/>
      <c r="B73" s="298"/>
      <c r="C73" s="298"/>
      <c r="D73" s="298"/>
      <c r="E73" s="298"/>
      <c r="F73" s="298"/>
      <c r="G73" s="345"/>
    </row>
    <row r="74" spans="1:7" ht="16.5" customHeight="1" thickTop="1"/>
    <row r="75" spans="1:7" ht="12" customHeight="1"/>
    <row r="76" spans="1:7" ht="12" customHeight="1"/>
    <row r="77" spans="1:7" ht="12" customHeight="1"/>
    <row r="78" spans="1:7" ht="12.75" customHeight="1"/>
    <row r="79" spans="1:7" ht="12" customHeight="1"/>
    <row r="80" spans="1:7" ht="12" customHeight="1"/>
    <row r="81" ht="12" customHeight="1"/>
    <row r="82" ht="9" customHeight="1"/>
    <row r="83" ht="12" customHeight="1"/>
  </sheetData>
  <mergeCells count="5">
    <mergeCell ref="A2:G2"/>
    <mergeCell ref="A58:F58"/>
    <mergeCell ref="A11:G11"/>
    <mergeCell ref="A18:G18"/>
    <mergeCell ref="A35:G35"/>
  </mergeCells>
  <printOptions horizontalCentered="1"/>
  <pageMargins left="0" right="0" top="0" bottom="0" header="0.5" footer="0.5"/>
  <pageSetup paperSize="5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4"/>
  <sheetViews>
    <sheetView view="pageBreakPreview" zoomScaleNormal="100" zoomScaleSheetLayoutView="100" workbookViewId="0">
      <selection activeCell="B3" sqref="B3:E3"/>
    </sheetView>
  </sheetViews>
  <sheetFormatPr defaultColWidth="9.6640625" defaultRowHeight="15"/>
  <cols>
    <col min="1" max="1" width="16" style="107" customWidth="1"/>
    <col min="2" max="2" width="8.33203125" style="107" customWidth="1"/>
    <col min="3" max="3" width="10.77734375" style="107" customWidth="1"/>
    <col min="4" max="4" width="15" style="107" bestFit="1" customWidth="1"/>
    <col min="5" max="8" width="10.77734375" style="107" customWidth="1"/>
    <col min="9" max="16384" width="9.6640625" style="107"/>
  </cols>
  <sheetData>
    <row r="1" spans="1:9" ht="21" customHeight="1">
      <c r="A1" s="512" t="str">
        <f>'100 Series'!A2</f>
        <v>BID TEMPLATE</v>
      </c>
      <c r="B1" s="513"/>
      <c r="C1" s="513"/>
      <c r="D1" s="513"/>
      <c r="E1" s="513"/>
      <c r="F1" s="513"/>
      <c r="G1" s="513"/>
      <c r="H1" s="514"/>
    </row>
    <row r="2" spans="1:9" ht="14.25" customHeight="1">
      <c r="A2" s="185"/>
      <c r="B2" s="108"/>
      <c r="C2" s="108"/>
      <c r="D2" s="108"/>
      <c r="E2" s="108"/>
      <c r="F2" s="13" t="s">
        <v>0</v>
      </c>
      <c r="G2" s="148">
        <f>'100 Series'!G3</f>
        <v>44652</v>
      </c>
      <c r="H2" s="198"/>
    </row>
    <row r="3" spans="1:9" ht="15" customHeight="1">
      <c r="A3" s="186" t="s">
        <v>18</v>
      </c>
      <c r="B3" s="231" t="str">
        <f>'100 Series'!B$4</f>
        <v>Place St Thomas, Shea Village, North Ridge</v>
      </c>
      <c r="C3" s="231"/>
      <c r="D3" s="231"/>
      <c r="E3" s="231"/>
      <c r="F3" s="110"/>
      <c r="G3" s="110"/>
      <c r="H3" s="187"/>
    </row>
    <row r="4" spans="1:9" ht="15" customHeight="1">
      <c r="A4" s="186" t="s">
        <v>19</v>
      </c>
      <c r="B4" s="111" t="s">
        <v>44</v>
      </c>
      <c r="C4" s="112"/>
      <c r="D4" s="113"/>
      <c r="E4" s="114"/>
      <c r="F4" s="114" t="s">
        <v>2</v>
      </c>
      <c r="G4" s="426" t="str">
        <f>'100 Series'!G5</f>
        <v>XXX - 066, 067, XXX, XXX</v>
      </c>
      <c r="H4" s="427"/>
      <c r="I4" s="113"/>
    </row>
    <row r="5" spans="1:9" ht="15" customHeight="1">
      <c r="A5" s="186"/>
      <c r="B5" s="114" t="s">
        <v>1</v>
      </c>
      <c r="C5" s="114"/>
      <c r="D5" s="114"/>
      <c r="E5" s="114"/>
      <c r="F5" s="553"/>
      <c r="G5" s="554"/>
      <c r="H5" s="555"/>
    </row>
    <row r="6" spans="1:9" ht="15" customHeight="1">
      <c r="A6" s="186" t="s">
        <v>3</v>
      </c>
      <c r="B6" s="26">
        <f>'100 Series'!B7</f>
        <v>0</v>
      </c>
      <c r="C6" s="115"/>
      <c r="D6" s="117"/>
      <c r="E6" s="116"/>
      <c r="F6" s="26"/>
      <c r="G6" s="114"/>
      <c r="H6" s="199"/>
    </row>
    <row r="7" spans="1:9" ht="15" customHeight="1">
      <c r="A7" s="186"/>
      <c r="B7" s="113"/>
      <c r="C7" s="113"/>
      <c r="D7" s="113"/>
      <c r="E7" s="113"/>
      <c r="F7" s="114" t="s">
        <v>4</v>
      </c>
      <c r="G7" s="113"/>
      <c r="H7" s="200"/>
    </row>
    <row r="8" spans="1:9" ht="15" customHeight="1">
      <c r="A8" s="186" t="s">
        <v>20</v>
      </c>
      <c r="B8" s="118" t="s">
        <v>32</v>
      </c>
      <c r="C8" s="114"/>
      <c r="D8" s="114"/>
      <c r="E8" s="119"/>
      <c r="F8" s="26" t="str">
        <f>'100 Series'!F9</f>
        <v>April 1, 2022 to March 31, 2023</v>
      </c>
      <c r="G8" s="117"/>
      <c r="H8" s="188"/>
    </row>
    <row r="9" spans="1:9" ht="9" customHeight="1" thickBot="1">
      <c r="A9" s="189"/>
      <c r="B9" s="113"/>
      <c r="C9" s="114"/>
      <c r="D9" s="114"/>
      <c r="E9" s="119"/>
      <c r="F9" s="121"/>
      <c r="G9" s="114"/>
      <c r="H9" s="199"/>
    </row>
    <row r="10" spans="1:9" ht="15" customHeight="1" thickTop="1" thickBot="1">
      <c r="A10" s="190"/>
      <c r="B10" s="122" t="s">
        <v>1</v>
      </c>
      <c r="C10" s="123" t="s">
        <v>1</v>
      </c>
      <c r="D10" s="123"/>
      <c r="E10" s="124" t="s">
        <v>5</v>
      </c>
      <c r="F10" s="125" t="s">
        <v>30</v>
      </c>
      <c r="G10" s="196" t="s">
        <v>6</v>
      </c>
      <c r="H10" s="482" t="s">
        <v>241</v>
      </c>
    </row>
    <row r="11" spans="1:9" ht="15" customHeight="1" thickTop="1">
      <c r="A11" s="191" t="s">
        <v>7</v>
      </c>
      <c r="B11" s="126" t="s">
        <v>13</v>
      </c>
      <c r="C11" s="143" t="s">
        <v>31</v>
      </c>
      <c r="D11" s="143" t="s">
        <v>145</v>
      </c>
      <c r="E11" s="128" t="s">
        <v>12</v>
      </c>
      <c r="F11" s="129">
        <v>0.13</v>
      </c>
      <c r="G11" s="130"/>
      <c r="H11" s="483" t="s">
        <v>110</v>
      </c>
    </row>
    <row r="12" spans="1:9" ht="15" customHeight="1">
      <c r="A12" s="192" t="s">
        <v>1</v>
      </c>
      <c r="B12" s="131" t="s">
        <v>14</v>
      </c>
      <c r="C12" s="143" t="s">
        <v>48</v>
      </c>
      <c r="D12" s="518" t="s">
        <v>151</v>
      </c>
      <c r="E12" s="132" t="s">
        <v>33</v>
      </c>
      <c r="F12" s="133"/>
      <c r="G12" s="134"/>
      <c r="H12" s="484" t="s">
        <v>242</v>
      </c>
    </row>
    <row r="13" spans="1:9" ht="15" customHeight="1">
      <c r="A13" s="193" t="s">
        <v>8</v>
      </c>
      <c r="B13" s="135" t="s">
        <v>15</v>
      </c>
      <c r="C13" s="127">
        <v>121</v>
      </c>
      <c r="D13" s="519"/>
      <c r="E13" s="132" t="s">
        <v>34</v>
      </c>
      <c r="F13" s="133" t="s">
        <v>1</v>
      </c>
      <c r="G13" s="134" t="s">
        <v>1</v>
      </c>
      <c r="H13" s="485">
        <v>121</v>
      </c>
    </row>
    <row r="14" spans="1:9" ht="15" customHeight="1" thickBot="1">
      <c r="A14" s="194" t="s">
        <v>1</v>
      </c>
      <c r="B14" s="136" t="s">
        <v>1</v>
      </c>
      <c r="C14" s="137">
        <v>1</v>
      </c>
      <c r="D14" s="147" t="s">
        <v>150</v>
      </c>
      <c r="E14" s="144">
        <v>121</v>
      </c>
      <c r="F14" s="138"/>
      <c r="G14" s="139"/>
      <c r="H14" s="431">
        <v>1</v>
      </c>
    </row>
    <row r="15" spans="1:9" ht="15" customHeight="1" thickTop="1">
      <c r="A15" s="515" t="s">
        <v>143</v>
      </c>
      <c r="B15" s="516"/>
      <c r="C15" s="516"/>
      <c r="D15" s="516"/>
      <c r="E15" s="516"/>
      <c r="F15" s="516"/>
      <c r="G15" s="516"/>
      <c r="H15" s="517"/>
    </row>
    <row r="16" spans="1:9" s="150" customFormat="1" ht="15.75">
      <c r="A16" s="541"/>
      <c r="B16" s="542"/>
      <c r="C16" s="165"/>
      <c r="D16" s="543"/>
      <c r="E16" s="165"/>
      <c r="F16" s="543"/>
      <c r="G16" s="544"/>
      <c r="H16" s="545"/>
    </row>
    <row r="17" spans="1:8" s="150" customFormat="1" ht="15" customHeight="1">
      <c r="A17" s="546" t="s">
        <v>247</v>
      </c>
      <c r="B17" s="547">
        <v>1353</v>
      </c>
      <c r="C17" s="106">
        <f>E17-D17</f>
        <v>0</v>
      </c>
      <c r="D17" s="166"/>
      <c r="E17" s="165"/>
      <c r="F17" s="166">
        <f>0.13*(E17)</f>
        <v>0</v>
      </c>
      <c r="G17" s="167">
        <f>+E17+F17</f>
        <v>0</v>
      </c>
      <c r="H17" s="460">
        <f>9563.9-E17</f>
        <v>9563.9</v>
      </c>
    </row>
    <row r="18" spans="1:8" s="150" customFormat="1" ht="15" customHeight="1">
      <c r="A18" s="546" t="s">
        <v>113</v>
      </c>
      <c r="B18" s="547">
        <v>1353</v>
      </c>
      <c r="C18" s="106">
        <f>E18-D18</f>
        <v>0</v>
      </c>
      <c r="D18" s="166"/>
      <c r="E18" s="165"/>
      <c r="F18" s="166">
        <f>0.13*(E18)</f>
        <v>0</v>
      </c>
      <c r="G18" s="167">
        <f>+E18+F18</f>
        <v>0</v>
      </c>
      <c r="H18" s="460">
        <f>9516.7-E18</f>
        <v>9516.7000000000007</v>
      </c>
    </row>
    <row r="19" spans="1:8" s="150" customFormat="1" ht="15" customHeight="1">
      <c r="A19" s="546"/>
      <c r="B19" s="547"/>
      <c r="C19" s="179" t="s">
        <v>160</v>
      </c>
      <c r="D19" s="543"/>
      <c r="E19" s="165"/>
      <c r="F19" s="543"/>
      <c r="G19" s="544"/>
      <c r="H19" s="460"/>
    </row>
    <row r="20" spans="1:8" s="150" customFormat="1" ht="15.75">
      <c r="A20" s="541"/>
      <c r="B20" s="542"/>
      <c r="C20" s="165"/>
      <c r="D20" s="543"/>
      <c r="E20" s="165"/>
      <c r="F20" s="543"/>
      <c r="G20" s="544"/>
      <c r="H20" s="545"/>
    </row>
    <row r="21" spans="1:8" s="150" customFormat="1" ht="15" customHeight="1">
      <c r="A21" s="546" t="s">
        <v>114</v>
      </c>
      <c r="B21" s="547">
        <v>1829</v>
      </c>
      <c r="C21" s="106">
        <f>E21-D21</f>
        <v>0</v>
      </c>
      <c r="D21" s="166"/>
      <c r="E21" s="165"/>
      <c r="F21" s="166">
        <f t="shared" ref="F21:F24" si="0">0.13*(E21)</f>
        <v>0</v>
      </c>
      <c r="G21" s="167">
        <f t="shared" ref="G21:G24" si="1">+E21+F21</f>
        <v>0</v>
      </c>
      <c r="H21" s="460">
        <f>8095.98-E21</f>
        <v>8095.98</v>
      </c>
    </row>
    <row r="22" spans="1:8" s="150" customFormat="1" ht="15" customHeight="1">
      <c r="A22" s="546" t="s">
        <v>115</v>
      </c>
      <c r="B22" s="547">
        <v>1829</v>
      </c>
      <c r="C22" s="106">
        <f>E22-D22</f>
        <v>0</v>
      </c>
      <c r="D22" s="166"/>
      <c r="E22" s="165"/>
      <c r="F22" s="166">
        <f t="shared" si="0"/>
        <v>0</v>
      </c>
      <c r="G22" s="167">
        <f t="shared" si="1"/>
        <v>0</v>
      </c>
      <c r="H22" s="460">
        <f>8073.56-E22</f>
        <v>8073.56</v>
      </c>
    </row>
    <row r="23" spans="1:8" s="150" customFormat="1" ht="15" customHeight="1">
      <c r="A23" s="546" t="s">
        <v>161</v>
      </c>
      <c r="B23" s="547">
        <v>1829</v>
      </c>
      <c r="C23" s="106">
        <f>E23-D23</f>
        <v>0</v>
      </c>
      <c r="D23" s="166"/>
      <c r="E23" s="165"/>
      <c r="F23" s="166">
        <f t="shared" si="0"/>
        <v>0</v>
      </c>
      <c r="G23" s="167">
        <f t="shared" si="1"/>
        <v>0</v>
      </c>
      <c r="H23" s="460">
        <f>7710.12-E23</f>
        <v>7710.12</v>
      </c>
    </row>
    <row r="24" spans="1:8" s="150" customFormat="1" ht="15" customHeight="1">
      <c r="A24" s="546" t="s">
        <v>162</v>
      </c>
      <c r="B24" s="547">
        <v>1829</v>
      </c>
      <c r="C24" s="106">
        <f>E24-D24</f>
        <v>0</v>
      </c>
      <c r="D24" s="166"/>
      <c r="E24" s="165"/>
      <c r="F24" s="166">
        <f t="shared" si="0"/>
        <v>0</v>
      </c>
      <c r="G24" s="167">
        <f t="shared" si="1"/>
        <v>0</v>
      </c>
      <c r="H24" s="460">
        <f>7687.7-E24</f>
        <v>7687.7</v>
      </c>
    </row>
    <row r="25" spans="1:8" s="150" customFormat="1" ht="15" customHeight="1">
      <c r="A25" s="546"/>
      <c r="B25" s="547"/>
      <c r="C25" s="179" t="s">
        <v>160</v>
      </c>
      <c r="D25" s="166"/>
      <c r="E25" s="165"/>
      <c r="F25" s="166"/>
      <c r="G25" s="167"/>
      <c r="H25" s="460"/>
    </row>
    <row r="26" spans="1:8" s="150" customFormat="1" ht="15.75">
      <c r="A26" s="541"/>
      <c r="B26" s="542"/>
      <c r="C26" s="165"/>
      <c r="D26" s="543"/>
      <c r="E26" s="165"/>
      <c r="F26" s="543"/>
      <c r="G26" s="544"/>
      <c r="H26" s="545"/>
    </row>
    <row r="27" spans="1:8" s="150" customFormat="1" ht="15" customHeight="1">
      <c r="A27" s="546" t="s">
        <v>116</v>
      </c>
      <c r="B27" s="547">
        <v>1317</v>
      </c>
      <c r="C27" s="106">
        <f>E27-D27</f>
        <v>0</v>
      </c>
      <c r="D27" s="166"/>
      <c r="E27" s="165"/>
      <c r="F27" s="166">
        <f>0.13*(E27)</f>
        <v>0</v>
      </c>
      <c r="G27" s="167">
        <f>+E27+F27</f>
        <v>0</v>
      </c>
      <c r="H27" s="460">
        <f>7383.26-E27</f>
        <v>7383.26</v>
      </c>
    </row>
    <row r="28" spans="1:8" s="150" customFormat="1" ht="15" customHeight="1">
      <c r="A28" s="546" t="s">
        <v>117</v>
      </c>
      <c r="B28" s="547">
        <v>1317</v>
      </c>
      <c r="C28" s="106">
        <f>E28-D28</f>
        <v>0</v>
      </c>
      <c r="D28" s="166"/>
      <c r="E28" s="165"/>
      <c r="F28" s="166">
        <f>0.13*(E28)</f>
        <v>0</v>
      </c>
      <c r="G28" s="167">
        <f>+E28+F28</f>
        <v>0</v>
      </c>
      <c r="H28" s="460">
        <f>7362.02-E28</f>
        <v>7362.02</v>
      </c>
    </row>
    <row r="29" spans="1:8" s="150" customFormat="1" ht="15" customHeight="1">
      <c r="A29" s="546"/>
      <c r="B29" s="547"/>
      <c r="C29" s="149"/>
      <c r="D29" s="166"/>
      <c r="E29" s="165"/>
      <c r="F29" s="166"/>
      <c r="G29" s="167"/>
      <c r="H29" s="460"/>
    </row>
    <row r="30" spans="1:8" s="150" customFormat="1" ht="15" customHeight="1">
      <c r="A30" s="546" t="s">
        <v>154</v>
      </c>
      <c r="B30" s="547">
        <v>1836</v>
      </c>
      <c r="C30" s="106">
        <f>E30-D30</f>
        <v>0</v>
      </c>
      <c r="D30" s="166"/>
      <c r="E30" s="165"/>
      <c r="F30" s="166">
        <f t="shared" ref="F30:F34" si="2">0.13*(E30)</f>
        <v>0</v>
      </c>
      <c r="G30" s="167">
        <f t="shared" ref="G30:G34" si="3">+E30+F30</f>
        <v>0</v>
      </c>
      <c r="H30" s="460">
        <f>9140.28-E30</f>
        <v>9140.2800000000007</v>
      </c>
    </row>
    <row r="31" spans="1:8" s="150" customFormat="1" ht="15" customHeight="1">
      <c r="A31" s="546" t="s">
        <v>155</v>
      </c>
      <c r="B31" s="547">
        <v>1836</v>
      </c>
      <c r="C31" s="106">
        <f>E31-D31</f>
        <v>0</v>
      </c>
      <c r="D31" s="166"/>
      <c r="E31" s="165"/>
      <c r="F31" s="166">
        <f t="shared" si="2"/>
        <v>0</v>
      </c>
      <c r="G31" s="167">
        <f t="shared" si="3"/>
        <v>0</v>
      </c>
      <c r="H31" s="460">
        <f>9327.9-E31</f>
        <v>9327.9</v>
      </c>
    </row>
    <row r="32" spans="1:8" s="150" customFormat="1" ht="15" customHeight="1">
      <c r="A32" s="546" t="s">
        <v>156</v>
      </c>
      <c r="B32" s="547">
        <v>1836</v>
      </c>
      <c r="C32" s="106">
        <f>E32-D32</f>
        <v>0</v>
      </c>
      <c r="D32" s="166"/>
      <c r="E32" s="165"/>
      <c r="F32" s="166">
        <f t="shared" si="2"/>
        <v>0</v>
      </c>
      <c r="G32" s="167">
        <f t="shared" si="3"/>
        <v>0</v>
      </c>
      <c r="H32" s="460">
        <f>9166.24-E32</f>
        <v>9166.24</v>
      </c>
    </row>
    <row r="33" spans="1:8" s="150" customFormat="1" ht="15" customHeight="1">
      <c r="A33" s="546" t="s">
        <v>157</v>
      </c>
      <c r="B33" s="547">
        <v>1836</v>
      </c>
      <c r="C33" s="106">
        <f>E33-D33</f>
        <v>0</v>
      </c>
      <c r="D33" s="166"/>
      <c r="E33" s="165"/>
      <c r="F33" s="166">
        <f t="shared" si="2"/>
        <v>0</v>
      </c>
      <c r="G33" s="167">
        <f t="shared" si="3"/>
        <v>0</v>
      </c>
      <c r="H33" s="460">
        <f>9779.84-E33</f>
        <v>9779.84</v>
      </c>
    </row>
    <row r="34" spans="1:8" s="150" customFormat="1" ht="15" customHeight="1">
      <c r="A34" s="546" t="s">
        <v>158</v>
      </c>
      <c r="B34" s="547">
        <v>1836</v>
      </c>
      <c r="C34" s="106">
        <f>E34-D34</f>
        <v>0</v>
      </c>
      <c r="D34" s="166"/>
      <c r="E34" s="165"/>
      <c r="F34" s="166">
        <f t="shared" si="2"/>
        <v>0</v>
      </c>
      <c r="G34" s="167">
        <f t="shared" si="3"/>
        <v>0</v>
      </c>
      <c r="H34" s="460">
        <f>9967.46-E34</f>
        <v>9967.4599999999991</v>
      </c>
    </row>
    <row r="35" spans="1:8" s="150" customFormat="1" ht="15.75">
      <c r="A35" s="541"/>
      <c r="B35" s="542"/>
      <c r="C35" s="149"/>
      <c r="D35" s="543"/>
      <c r="E35" s="165"/>
      <c r="F35" s="543"/>
      <c r="G35" s="544"/>
      <c r="H35" s="545"/>
    </row>
    <row r="36" spans="1:8" s="150" customFormat="1" ht="15" customHeight="1">
      <c r="A36" s="546" t="s">
        <v>118</v>
      </c>
      <c r="B36" s="547">
        <v>2092</v>
      </c>
      <c r="C36" s="106">
        <f>E36-D36</f>
        <v>0</v>
      </c>
      <c r="D36" s="166"/>
      <c r="E36" s="165"/>
      <c r="F36" s="166">
        <f>0.13*(E36)</f>
        <v>0</v>
      </c>
      <c r="G36" s="167">
        <f>+E36+F36</f>
        <v>0</v>
      </c>
      <c r="H36" s="460">
        <f>9570.98-E36</f>
        <v>9570.98</v>
      </c>
    </row>
    <row r="37" spans="1:8" s="150" customFormat="1" ht="15" customHeight="1">
      <c r="A37" s="546" t="s">
        <v>119</v>
      </c>
      <c r="B37" s="547">
        <v>2092</v>
      </c>
      <c r="C37" s="106">
        <f>E37-D37</f>
        <v>0</v>
      </c>
      <c r="D37" s="166"/>
      <c r="E37" s="165"/>
      <c r="F37" s="166">
        <f>0.13*(E37)</f>
        <v>0</v>
      </c>
      <c r="G37" s="167">
        <f>+E37+F37</f>
        <v>0</v>
      </c>
      <c r="H37" s="460">
        <f>9612.28-E37</f>
        <v>9612.2800000000007</v>
      </c>
    </row>
    <row r="38" spans="1:8" s="150" customFormat="1" ht="15" customHeight="1">
      <c r="A38" s="546" t="s">
        <v>120</v>
      </c>
      <c r="B38" s="547">
        <v>2092</v>
      </c>
      <c r="C38" s="106">
        <f>E38-D38</f>
        <v>0</v>
      </c>
      <c r="D38" s="166"/>
      <c r="E38" s="165"/>
      <c r="F38" s="166">
        <f>0.13*(E38)</f>
        <v>0</v>
      </c>
      <c r="G38" s="167">
        <f>+E38+F38</f>
        <v>0</v>
      </c>
      <c r="H38" s="460">
        <f>9628.8-E38</f>
        <v>9628.7999999999993</v>
      </c>
    </row>
    <row r="39" spans="1:8" s="150" customFormat="1" ht="15.75">
      <c r="A39" s="541"/>
      <c r="B39" s="542"/>
      <c r="C39" s="149"/>
      <c r="D39" s="543"/>
      <c r="E39" s="165"/>
      <c r="F39" s="543"/>
      <c r="G39" s="544"/>
      <c r="H39" s="545"/>
    </row>
    <row r="40" spans="1:8" s="150" customFormat="1" ht="15" customHeight="1">
      <c r="A40" s="546" t="s">
        <v>205</v>
      </c>
      <c r="B40" s="547">
        <v>2183</v>
      </c>
      <c r="C40" s="106">
        <f>E40-D40</f>
        <v>0</v>
      </c>
      <c r="D40" s="166"/>
      <c r="E40" s="165"/>
      <c r="F40" s="166">
        <f t="shared" ref="F40:F44" si="4">0.13*(E40)</f>
        <v>0</v>
      </c>
      <c r="G40" s="167">
        <f t="shared" ref="G40:G44" si="5">+E40+F40</f>
        <v>0</v>
      </c>
      <c r="H40" s="460">
        <f>11881.42-E40</f>
        <v>11881.42</v>
      </c>
    </row>
    <row r="41" spans="1:8" s="150" customFormat="1" ht="15" customHeight="1">
      <c r="A41" s="546" t="s">
        <v>206</v>
      </c>
      <c r="B41" s="547">
        <f>B40</f>
        <v>2183</v>
      </c>
      <c r="C41" s="106">
        <f>E41-D41</f>
        <v>0</v>
      </c>
      <c r="D41" s="166"/>
      <c r="E41" s="165"/>
      <c r="F41" s="166">
        <f t="shared" si="4"/>
        <v>0</v>
      </c>
      <c r="G41" s="167">
        <f t="shared" si="5"/>
        <v>0</v>
      </c>
      <c r="H41" s="460">
        <f>H40</f>
        <v>11881.42</v>
      </c>
    </row>
    <row r="42" spans="1:8" s="150" customFormat="1" ht="15" customHeight="1">
      <c r="A42" s="546" t="s">
        <v>207</v>
      </c>
      <c r="B42" s="547">
        <v>2376</v>
      </c>
      <c r="C42" s="106">
        <f>E42-D42</f>
        <v>0</v>
      </c>
      <c r="D42" s="166"/>
      <c r="E42" s="165"/>
      <c r="F42" s="166">
        <f t="shared" si="4"/>
        <v>0</v>
      </c>
      <c r="G42" s="167">
        <f t="shared" si="5"/>
        <v>0</v>
      </c>
      <c r="H42" s="460">
        <f>11492.02-E42</f>
        <v>11492.02</v>
      </c>
    </row>
    <row r="43" spans="1:8" s="150" customFormat="1" ht="15" customHeight="1">
      <c r="A43" s="546" t="s">
        <v>208</v>
      </c>
      <c r="B43" s="547">
        <f>B42</f>
        <v>2376</v>
      </c>
      <c r="C43" s="106">
        <f>E43-D43</f>
        <v>0</v>
      </c>
      <c r="D43" s="166"/>
      <c r="E43" s="165"/>
      <c r="F43" s="166">
        <f t="shared" si="4"/>
        <v>0</v>
      </c>
      <c r="G43" s="167">
        <f t="shared" si="5"/>
        <v>0</v>
      </c>
      <c r="H43" s="460">
        <f>H42</f>
        <v>11492.02</v>
      </c>
    </row>
    <row r="44" spans="1:8" s="150" customFormat="1" ht="15" customHeight="1">
      <c r="A44" s="546" t="s">
        <v>209</v>
      </c>
      <c r="B44" s="547">
        <f>B42</f>
        <v>2376</v>
      </c>
      <c r="C44" s="106">
        <f>E44-D44</f>
        <v>0</v>
      </c>
      <c r="D44" s="166"/>
      <c r="E44" s="165"/>
      <c r="F44" s="166">
        <f t="shared" si="4"/>
        <v>0</v>
      </c>
      <c r="G44" s="167">
        <f t="shared" si="5"/>
        <v>0</v>
      </c>
      <c r="H44" s="460">
        <f>11610.02-E44</f>
        <v>11610.02</v>
      </c>
    </row>
    <row r="45" spans="1:8" s="150" customFormat="1" ht="15.75">
      <c r="A45" s="541"/>
      <c r="B45" s="542"/>
      <c r="C45" s="149"/>
      <c r="D45" s="543"/>
      <c r="E45" s="165"/>
      <c r="F45" s="543"/>
      <c r="G45" s="544"/>
      <c r="H45" s="545"/>
    </row>
    <row r="46" spans="1:8" s="150" customFormat="1" ht="15" customHeight="1">
      <c r="A46" s="546" t="s">
        <v>121</v>
      </c>
      <c r="B46" s="547">
        <v>2344</v>
      </c>
      <c r="C46" s="106">
        <f>E46-D46</f>
        <v>0</v>
      </c>
      <c r="D46" s="169"/>
      <c r="E46" s="165"/>
      <c r="F46" s="166">
        <f t="shared" ref="F46:F47" si="6">0.13*(E46)</f>
        <v>0</v>
      </c>
      <c r="G46" s="167">
        <f t="shared" ref="G46:G47" si="7">+E46+F46</f>
        <v>0</v>
      </c>
      <c r="H46" s="460">
        <f>9378.64-E46</f>
        <v>9378.64</v>
      </c>
    </row>
    <row r="47" spans="1:8" s="150" customFormat="1" ht="15" customHeight="1">
      <c r="A47" s="546" t="s">
        <v>122</v>
      </c>
      <c r="B47" s="547">
        <v>2344</v>
      </c>
      <c r="C47" s="106">
        <f>E47-D47</f>
        <v>0</v>
      </c>
      <c r="D47" s="169"/>
      <c r="E47" s="165"/>
      <c r="F47" s="166">
        <f t="shared" si="6"/>
        <v>0</v>
      </c>
      <c r="G47" s="167">
        <f t="shared" si="7"/>
        <v>0</v>
      </c>
      <c r="H47" s="460">
        <f>9212.26-E47</f>
        <v>9212.26</v>
      </c>
    </row>
    <row r="48" spans="1:8" s="150" customFormat="1" ht="15" customHeight="1">
      <c r="A48" s="546"/>
      <c r="B48" s="547"/>
      <c r="C48" s="149"/>
      <c r="D48" s="169"/>
      <c r="E48" s="165"/>
      <c r="F48" s="166"/>
      <c r="G48" s="167"/>
      <c r="H48" s="487"/>
    </row>
    <row r="49" spans="1:8" s="150" customFormat="1" ht="15" customHeight="1">
      <c r="A49" s="546" t="s">
        <v>123</v>
      </c>
      <c r="B49" s="547">
        <v>2680</v>
      </c>
      <c r="C49" s="106">
        <f>E49-D49</f>
        <v>0</v>
      </c>
      <c r="D49" s="169"/>
      <c r="E49" s="165"/>
      <c r="F49" s="166">
        <f t="shared" ref="F49:F50" si="8">0.13*(E49)</f>
        <v>0</v>
      </c>
      <c r="G49" s="167">
        <f t="shared" ref="G49:G50" si="9">+E49+F49</f>
        <v>0</v>
      </c>
      <c r="H49" s="460">
        <f>17076.96-E49</f>
        <v>17076.96</v>
      </c>
    </row>
    <row r="50" spans="1:8" s="150" customFormat="1" ht="15" customHeight="1">
      <c r="A50" s="546" t="s">
        <v>124</v>
      </c>
      <c r="B50" s="547">
        <v>2680</v>
      </c>
      <c r="C50" s="106">
        <f>E50-D50</f>
        <v>0</v>
      </c>
      <c r="D50" s="169"/>
      <c r="E50" s="165"/>
      <c r="F50" s="166">
        <f t="shared" si="8"/>
        <v>0</v>
      </c>
      <c r="G50" s="167">
        <f t="shared" si="9"/>
        <v>0</v>
      </c>
      <c r="H50" s="460">
        <f>16295.8-E50</f>
        <v>16295.8</v>
      </c>
    </row>
    <row r="51" spans="1:8" s="151" customFormat="1" ht="15.75">
      <c r="A51" s="201"/>
      <c r="B51" s="168"/>
      <c r="C51" s="149"/>
      <c r="D51" s="169"/>
      <c r="E51" s="165"/>
      <c r="F51" s="166"/>
      <c r="G51" s="167"/>
      <c r="H51" s="487"/>
    </row>
    <row r="52" spans="1:8" s="151" customFormat="1" ht="15.75">
      <c r="A52" s="201"/>
      <c r="B52" s="168"/>
      <c r="C52" s="149"/>
      <c r="D52" s="169"/>
      <c r="E52" s="165"/>
      <c r="F52" s="166"/>
      <c r="G52" s="167"/>
      <c r="H52" s="487"/>
    </row>
    <row r="53" spans="1:8" s="151" customFormat="1" ht="15.75">
      <c r="A53" s="201"/>
      <c r="B53" s="168"/>
      <c r="C53" s="149"/>
      <c r="D53" s="169"/>
      <c r="E53" s="165"/>
      <c r="F53" s="166"/>
      <c r="G53" s="167"/>
      <c r="H53" s="487"/>
    </row>
    <row r="54" spans="1:8" s="151" customFormat="1" ht="9" customHeight="1" thickBot="1">
      <c r="A54" s="374"/>
      <c r="B54" s="375"/>
      <c r="C54" s="376"/>
      <c r="D54" s="377"/>
      <c r="E54" s="378"/>
      <c r="F54" s="377"/>
      <c r="G54" s="379"/>
      <c r="H54" s="488"/>
    </row>
    <row r="55" spans="1:8" customFormat="1" ht="16.5" customHeight="1" thickTop="1" thickBot="1">
      <c r="A55" s="163" t="s">
        <v>10</v>
      </c>
      <c r="B55" s="4"/>
      <c r="C55" s="18"/>
      <c r="D55" s="4"/>
      <c r="E55" s="4"/>
      <c r="F55" s="4"/>
      <c r="G55" s="4"/>
      <c r="H55" s="489"/>
    </row>
    <row r="56" spans="1:8" customFormat="1" ht="9" customHeight="1" thickTop="1">
      <c r="A56" s="93"/>
      <c r="B56" s="17"/>
      <c r="C56" s="17"/>
      <c r="D56" s="17"/>
      <c r="E56" s="17"/>
      <c r="F56" s="17"/>
      <c r="G56" s="17"/>
      <c r="H56" s="94"/>
    </row>
    <row r="57" spans="1:8" customFormat="1" ht="15" customHeight="1">
      <c r="A57" s="96"/>
      <c r="B57" s="28" t="s">
        <v>17</v>
      </c>
      <c r="C57" s="29"/>
      <c r="D57" s="29"/>
      <c r="E57" s="29"/>
      <c r="F57" s="29"/>
      <c r="G57" s="29"/>
      <c r="H57" s="173"/>
    </row>
    <row r="58" spans="1:8" customFormat="1" ht="12" customHeight="1">
      <c r="A58" s="93" t="s">
        <v>21</v>
      </c>
      <c r="B58" s="29"/>
      <c r="C58" s="29"/>
      <c r="D58" s="29"/>
      <c r="E58" s="29"/>
      <c r="F58" s="29"/>
      <c r="G58" s="29"/>
      <c r="H58" s="173"/>
    </row>
    <row r="59" spans="1:8" customFormat="1" ht="12" customHeight="1">
      <c r="A59" s="93" t="s">
        <v>22</v>
      </c>
      <c r="B59" s="29"/>
      <c r="C59" s="29"/>
      <c r="D59" s="29"/>
      <c r="E59" s="29"/>
      <c r="F59" s="29"/>
      <c r="G59" s="29"/>
      <c r="H59" s="173"/>
    </row>
    <row r="60" spans="1:8" customFormat="1" ht="12" customHeight="1">
      <c r="A60" s="93" t="s">
        <v>23</v>
      </c>
      <c r="B60" s="30"/>
      <c r="C60" s="31"/>
      <c r="D60" s="31"/>
      <c r="E60" s="31"/>
      <c r="F60" s="31"/>
      <c r="G60" s="31"/>
      <c r="H60" s="173"/>
    </row>
    <row r="61" spans="1:8" customFormat="1" ht="12" customHeight="1">
      <c r="A61" s="91" t="s">
        <v>24</v>
      </c>
      <c r="B61" s="29"/>
      <c r="C61" s="29"/>
      <c r="D61" s="29"/>
      <c r="E61" s="29"/>
      <c r="F61" s="29"/>
      <c r="G61" s="29"/>
      <c r="H61" s="173"/>
    </row>
    <row r="62" spans="1:8" customFormat="1" ht="12" customHeight="1">
      <c r="A62" s="91" t="s">
        <v>25</v>
      </c>
      <c r="B62" s="29"/>
      <c r="C62" s="29"/>
      <c r="D62" s="31"/>
      <c r="E62" s="31"/>
      <c r="F62" s="31"/>
      <c r="G62" s="31"/>
      <c r="H62" s="174"/>
    </row>
    <row r="63" spans="1:8" customFormat="1" ht="12" customHeight="1">
      <c r="A63" s="93" t="s">
        <v>26</v>
      </c>
      <c r="B63" s="29"/>
      <c r="C63" s="29"/>
      <c r="D63" s="29"/>
      <c r="E63" s="29"/>
      <c r="F63" s="29"/>
      <c r="G63" s="29"/>
      <c r="H63" s="173"/>
    </row>
    <row r="64" spans="1:8" customFormat="1" ht="12" customHeight="1">
      <c r="A64" s="93" t="s">
        <v>27</v>
      </c>
      <c r="B64" s="29"/>
      <c r="C64" s="29"/>
      <c r="D64" s="29"/>
      <c r="E64" s="29"/>
      <c r="F64" s="29"/>
      <c r="G64" s="29"/>
      <c r="H64" s="173"/>
    </row>
    <row r="65" spans="1:8" customFormat="1" ht="12" customHeight="1">
      <c r="A65" s="93" t="s">
        <v>28</v>
      </c>
      <c r="B65" s="29"/>
      <c r="C65" s="29"/>
      <c r="D65" s="29"/>
      <c r="E65" s="29"/>
      <c r="F65" s="29"/>
      <c r="G65" s="29"/>
      <c r="H65" s="173"/>
    </row>
    <row r="66" spans="1:8" customFormat="1" ht="12" customHeight="1">
      <c r="A66" s="91" t="s">
        <v>29</v>
      </c>
      <c r="B66" s="29"/>
      <c r="C66" s="29"/>
      <c r="D66" s="29"/>
      <c r="E66" s="29"/>
      <c r="F66" s="68" t="s">
        <v>43</v>
      </c>
      <c r="G66" s="68"/>
      <c r="H66" s="92"/>
    </row>
    <row r="67" spans="1:8" customFormat="1" ht="12" customHeight="1">
      <c r="A67" s="93"/>
      <c r="B67" s="17"/>
      <c r="C67" s="17"/>
      <c r="D67" s="17"/>
      <c r="E67" s="17"/>
      <c r="F67" s="17"/>
      <c r="G67" s="17"/>
      <c r="H67" s="94"/>
    </row>
    <row r="68" spans="1:8" customFormat="1" ht="16.5" thickBot="1">
      <c r="A68" s="157" t="s">
        <v>16</v>
      </c>
      <c r="B68" s="158"/>
      <c r="C68" s="159">
        <v>60</v>
      </c>
      <c r="D68" s="158" t="s">
        <v>11</v>
      </c>
      <c r="E68" s="158"/>
      <c r="F68" s="160" t="s">
        <v>163</v>
      </c>
      <c r="G68" s="160"/>
      <c r="H68" s="161"/>
    </row>
    <row r="69" spans="1:8" customFormat="1" ht="12.75" customHeight="1" thickBot="1">
      <c r="A69" s="98"/>
      <c r="B69" s="99"/>
      <c r="C69" s="99"/>
      <c r="D69" s="99"/>
      <c r="E69" s="99"/>
      <c r="F69" s="99"/>
      <c r="G69" s="99"/>
      <c r="H69" s="100"/>
    </row>
    <row r="70" spans="1:8" ht="12" customHeight="1"/>
    <row r="71" spans="1:8" ht="15" customHeight="1"/>
    <row r="72" spans="1:8" ht="12" customHeight="1"/>
    <row r="73" spans="1:8" ht="12" customHeight="1"/>
    <row r="74" spans="1:8" ht="12" customHeight="1"/>
    <row r="75" spans="1:8" ht="12" customHeight="1"/>
    <row r="76" spans="1:8" ht="12" customHeight="1"/>
    <row r="77" spans="1:8" ht="12" customHeight="1"/>
    <row r="78" spans="1:8" ht="12" customHeight="1"/>
    <row r="79" spans="1:8" ht="12" customHeight="1"/>
    <row r="80" spans="1:8" ht="12" customHeight="1"/>
    <row r="81" ht="12" customHeight="1"/>
    <row r="82" ht="12" customHeight="1"/>
    <row r="83" ht="9" customHeight="1"/>
    <row r="84" ht="12.75" customHeight="1"/>
    <row r="85" ht="16.5" customHeight="1"/>
    <row r="86" ht="12" customHeight="1"/>
    <row r="87" ht="12" customHeight="1"/>
    <row r="88" ht="12" customHeight="1"/>
    <row r="89" ht="12.75" customHeight="1"/>
    <row r="90" ht="12" customHeight="1"/>
    <row r="91" ht="12" customHeight="1"/>
    <row r="92" ht="12" customHeight="1"/>
    <row r="93" ht="9" customHeight="1"/>
    <row r="94" ht="12" customHeight="1"/>
  </sheetData>
  <mergeCells count="3">
    <mergeCell ref="A1:H1"/>
    <mergeCell ref="A15:H15"/>
    <mergeCell ref="D12:D1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72"/>
  <sheetViews>
    <sheetView view="pageBreakPreview" zoomScaleNormal="100" zoomScaleSheetLayoutView="100" workbookViewId="0">
      <selection activeCell="B3" sqref="B3:E3"/>
    </sheetView>
  </sheetViews>
  <sheetFormatPr defaultColWidth="9.6640625" defaultRowHeight="15"/>
  <cols>
    <col min="1" max="1" width="24.109375" customWidth="1"/>
    <col min="2" max="2" width="8.77734375" customWidth="1"/>
    <col min="3" max="7" width="10.77734375" customWidth="1"/>
  </cols>
  <sheetData>
    <row r="1" spans="1:8" ht="21" customHeight="1">
      <c r="A1" s="512" t="str">
        <f>'100 Series'!A2</f>
        <v>BID TEMPLATE</v>
      </c>
      <c r="B1" s="513"/>
      <c r="C1" s="513"/>
      <c r="D1" s="513"/>
      <c r="E1" s="513"/>
      <c r="F1" s="513"/>
      <c r="G1" s="514"/>
    </row>
    <row r="2" spans="1:8" ht="14.25" customHeight="1">
      <c r="A2" s="73"/>
      <c r="B2" s="12"/>
      <c r="C2" s="12"/>
      <c r="D2" s="12"/>
      <c r="E2" s="13" t="s">
        <v>0</v>
      </c>
      <c r="F2" s="148">
        <f>'800 Series '!$G$2</f>
        <v>44652</v>
      </c>
      <c r="G2" s="74"/>
    </row>
    <row r="3" spans="1:8" ht="15" customHeight="1">
      <c r="A3" s="75" t="s">
        <v>18</v>
      </c>
      <c r="B3" s="231" t="str">
        <f>'100 Series'!B$4</f>
        <v>Place St Thomas, Shea Village, North Ridge</v>
      </c>
      <c r="C3" s="231"/>
      <c r="D3" s="231"/>
      <c r="E3" s="231"/>
      <c r="F3" s="27"/>
      <c r="G3" s="76"/>
    </row>
    <row r="4" spans="1:8" ht="15" customHeight="1">
      <c r="A4" s="75" t="s">
        <v>19</v>
      </c>
      <c r="B4" s="41" t="s">
        <v>125</v>
      </c>
      <c r="C4" s="42"/>
      <c r="D4" s="14"/>
      <c r="E4" s="14" t="s">
        <v>2</v>
      </c>
      <c r="F4" s="26" t="str">
        <f>'800 Series '!G4</f>
        <v>XXX - 066, 067, XXX, XXX</v>
      </c>
      <c r="G4" s="77"/>
    </row>
    <row r="5" spans="1:8" ht="8.1" customHeight="1">
      <c r="A5" s="75"/>
      <c r="B5" s="14"/>
      <c r="C5" s="14"/>
      <c r="D5" s="14"/>
      <c r="E5" s="155"/>
      <c r="F5" s="155"/>
      <c r="G5" s="180"/>
    </row>
    <row r="6" spans="1:8" ht="15" customHeight="1">
      <c r="A6" s="75" t="s">
        <v>3</v>
      </c>
      <c r="B6" s="26">
        <f>'800 Series '!$B$6</f>
        <v>0</v>
      </c>
      <c r="C6" s="117"/>
      <c r="D6" s="116"/>
      <c r="E6" s="556"/>
      <c r="F6" s="556"/>
      <c r="G6" s="557"/>
    </row>
    <row r="7" spans="1:8" ht="15" customHeight="1">
      <c r="A7" s="75"/>
      <c r="B7" s="113"/>
      <c r="C7" s="113"/>
      <c r="D7" s="113"/>
      <c r="E7" s="114"/>
      <c r="F7" s="114" t="s">
        <v>4</v>
      </c>
      <c r="G7" s="78"/>
    </row>
    <row r="8" spans="1:8" ht="15" customHeight="1">
      <c r="A8" s="75" t="s">
        <v>20</v>
      </c>
      <c r="B8" s="45" t="s">
        <v>32</v>
      </c>
      <c r="C8" s="14"/>
      <c r="D8" s="15"/>
      <c r="E8" s="120" t="str">
        <f>'800 Series '!$F$8</f>
        <v>April 1, 2022 to March 31, 2023</v>
      </c>
      <c r="F8" s="1"/>
      <c r="G8" s="79"/>
    </row>
    <row r="9" spans="1:8" ht="9" customHeight="1" thickBot="1">
      <c r="A9" s="181"/>
      <c r="B9" s="175"/>
      <c r="C9" s="176"/>
      <c r="D9" s="177"/>
      <c r="E9" s="178"/>
      <c r="F9" s="176"/>
      <c r="G9" s="182"/>
    </row>
    <row r="10" spans="1:8" ht="19.5" thickTop="1" thickBot="1">
      <c r="A10" s="526" t="s">
        <v>111</v>
      </c>
      <c r="B10" s="527"/>
      <c r="C10" s="527"/>
      <c r="D10" s="527"/>
      <c r="E10" s="527"/>
      <c r="F10" s="527"/>
      <c r="G10" s="528"/>
    </row>
    <row r="11" spans="1:8" ht="15" customHeight="1" thickTop="1" thickBot="1">
      <c r="A11" s="80"/>
      <c r="B11" s="6" t="s">
        <v>1</v>
      </c>
      <c r="C11" s="7" t="s">
        <v>1</v>
      </c>
      <c r="D11" s="9" t="s">
        <v>1</v>
      </c>
      <c r="E11" s="34" t="s">
        <v>5</v>
      </c>
      <c r="F11" s="8" t="s">
        <v>30</v>
      </c>
      <c r="G11" s="81" t="s">
        <v>6</v>
      </c>
    </row>
    <row r="12" spans="1:8" ht="15" customHeight="1" thickTop="1">
      <c r="A12" s="82" t="s">
        <v>7</v>
      </c>
      <c r="B12" s="23" t="s">
        <v>13</v>
      </c>
      <c r="C12" s="20"/>
      <c r="D12" s="20"/>
      <c r="E12" s="35" t="s">
        <v>12</v>
      </c>
      <c r="F12" s="46">
        <v>0.13</v>
      </c>
      <c r="G12" s="83"/>
    </row>
    <row r="13" spans="1:8" ht="15" customHeight="1">
      <c r="A13" s="84" t="s">
        <v>1</v>
      </c>
      <c r="B13" s="24" t="s">
        <v>14</v>
      </c>
      <c r="C13" s="20" t="s">
        <v>34</v>
      </c>
      <c r="D13" s="20"/>
      <c r="E13" s="36"/>
      <c r="F13" s="11"/>
      <c r="G13" s="85"/>
    </row>
    <row r="14" spans="1:8" ht="15" customHeight="1">
      <c r="A14" s="86" t="s">
        <v>8</v>
      </c>
      <c r="B14" s="39" t="s">
        <v>15</v>
      </c>
      <c r="C14" s="21">
        <v>680</v>
      </c>
      <c r="D14" s="21"/>
      <c r="E14" s="36" t="s">
        <v>1</v>
      </c>
      <c r="F14" s="11" t="s">
        <v>1</v>
      </c>
      <c r="G14" s="85" t="s">
        <v>1</v>
      </c>
    </row>
    <row r="15" spans="1:8" ht="23.25" customHeight="1" thickBot="1">
      <c r="A15" s="87" t="s">
        <v>1</v>
      </c>
      <c r="B15" s="40" t="s">
        <v>1</v>
      </c>
      <c r="C15" s="22"/>
      <c r="D15" s="22"/>
      <c r="E15" s="37"/>
      <c r="F15" s="10"/>
      <c r="G15" s="88"/>
    </row>
    <row r="16" spans="1:8" ht="16.5" thickTop="1">
      <c r="A16" s="89" t="s">
        <v>9</v>
      </c>
      <c r="B16" s="2"/>
      <c r="C16" s="2"/>
      <c r="D16" s="43"/>
      <c r="E16" s="43"/>
      <c r="F16" s="3"/>
      <c r="G16" s="90"/>
      <c r="H16" s="102"/>
    </row>
    <row r="17" spans="1:8" ht="18">
      <c r="A17" s="523" t="s">
        <v>112</v>
      </c>
      <c r="B17" s="524"/>
      <c r="C17" s="524"/>
      <c r="D17" s="524"/>
      <c r="E17" s="524"/>
      <c r="F17" s="524"/>
      <c r="G17" s="525"/>
    </row>
    <row r="18" spans="1:8" ht="9" customHeight="1">
      <c r="A18" s="520"/>
      <c r="B18" s="521"/>
      <c r="C18" s="521"/>
      <c r="D18" s="521"/>
      <c r="E18" s="521"/>
      <c r="F18" s="521"/>
      <c r="G18" s="522"/>
    </row>
    <row r="19" spans="1:8" ht="15.75">
      <c r="A19" s="162" t="s">
        <v>222</v>
      </c>
      <c r="B19" s="25">
        <v>1836</v>
      </c>
      <c r="C19" s="32"/>
      <c r="D19" s="101"/>
      <c r="E19" s="49">
        <f>C19</f>
        <v>0</v>
      </c>
      <c r="F19" s="47">
        <f>+E19*0.13</f>
        <v>0</v>
      </c>
      <c r="G19" s="170">
        <f>+E19+F19</f>
        <v>0</v>
      </c>
    </row>
    <row r="20" spans="1:8" ht="15.75">
      <c r="A20" s="162" t="s">
        <v>223</v>
      </c>
      <c r="B20" s="25">
        <v>1836</v>
      </c>
      <c r="C20" s="32"/>
      <c r="D20" s="101"/>
      <c r="E20" s="49">
        <f>C20</f>
        <v>0</v>
      </c>
      <c r="F20" s="47">
        <f>+E20*0.13</f>
        <v>0</v>
      </c>
      <c r="G20" s="170">
        <f>+E20+F20</f>
        <v>0</v>
      </c>
    </row>
    <row r="21" spans="1:8" ht="15.75">
      <c r="A21" s="162" t="s">
        <v>224</v>
      </c>
      <c r="B21" s="25">
        <v>1836</v>
      </c>
      <c r="C21" s="32"/>
      <c r="D21" s="101"/>
      <c r="E21" s="49">
        <f>C21</f>
        <v>0</v>
      </c>
      <c r="F21" s="47">
        <f>+E21*0.13</f>
        <v>0</v>
      </c>
      <c r="G21" s="170">
        <f>+E21+F21</f>
        <v>0</v>
      </c>
      <c r="H21" s="102"/>
    </row>
    <row r="22" spans="1:8" ht="9" customHeight="1">
      <c r="A22" s="520"/>
      <c r="B22" s="521"/>
      <c r="C22" s="521"/>
      <c r="D22" s="521"/>
      <c r="E22" s="521"/>
      <c r="F22" s="521"/>
      <c r="G22" s="522"/>
    </row>
    <row r="23" spans="1:8" ht="15.75">
      <c r="A23" s="162" t="s">
        <v>225</v>
      </c>
      <c r="B23" s="25">
        <v>2092</v>
      </c>
      <c r="C23" s="32"/>
      <c r="D23" s="101"/>
      <c r="E23" s="49">
        <f>C23</f>
        <v>0</v>
      </c>
      <c r="F23" s="47">
        <f>+E23*0.13</f>
        <v>0</v>
      </c>
      <c r="G23" s="170">
        <f>+E23+F23</f>
        <v>0</v>
      </c>
    </row>
    <row r="24" spans="1:8" ht="15.75">
      <c r="A24" s="162" t="s">
        <v>226</v>
      </c>
      <c r="B24" s="25">
        <v>2092</v>
      </c>
      <c r="C24" s="32"/>
      <c r="D24" s="101"/>
      <c r="E24" s="49">
        <f>C24</f>
        <v>0</v>
      </c>
      <c r="F24" s="47">
        <f>+E24*0.13</f>
        <v>0</v>
      </c>
      <c r="G24" s="170">
        <f>+E24+F24</f>
        <v>0</v>
      </c>
      <c r="H24" s="102"/>
    </row>
    <row r="25" spans="1:8" ht="15.75">
      <c r="A25" s="162" t="s">
        <v>227</v>
      </c>
      <c r="B25" s="25">
        <v>2092</v>
      </c>
      <c r="C25" s="32"/>
      <c r="D25" s="101"/>
      <c r="E25" s="49">
        <f>C25</f>
        <v>0</v>
      </c>
      <c r="F25" s="47">
        <f>+E25*0.13</f>
        <v>0</v>
      </c>
      <c r="G25" s="170">
        <f>+E25+F25</f>
        <v>0</v>
      </c>
    </row>
    <row r="26" spans="1:8" ht="9" customHeight="1">
      <c r="A26" s="520"/>
      <c r="B26" s="521"/>
      <c r="C26" s="521"/>
      <c r="D26" s="521"/>
      <c r="E26" s="521"/>
      <c r="F26" s="521"/>
      <c r="G26" s="522"/>
    </row>
    <row r="27" spans="1:8" ht="15.75">
      <c r="A27" s="162" t="s">
        <v>228</v>
      </c>
      <c r="B27" s="25">
        <v>2344</v>
      </c>
      <c r="C27" s="32"/>
      <c r="D27" s="101"/>
      <c r="E27" s="49">
        <f>C27</f>
        <v>0</v>
      </c>
      <c r="F27" s="47">
        <f>+E27*0.13</f>
        <v>0</v>
      </c>
      <c r="G27" s="170">
        <f>+E27+F27</f>
        <v>0</v>
      </c>
    </row>
    <row r="28" spans="1:8" ht="15.75">
      <c r="A28" s="162" t="s">
        <v>229</v>
      </c>
      <c r="B28" s="25">
        <v>2344</v>
      </c>
      <c r="C28" s="32"/>
      <c r="D28" s="101"/>
      <c r="E28" s="49">
        <f>C28</f>
        <v>0</v>
      </c>
      <c r="F28" s="47">
        <f>+E28*0.13</f>
        <v>0</v>
      </c>
      <c r="G28" s="170">
        <f>+E28+F28</f>
        <v>0</v>
      </c>
      <c r="H28" s="102"/>
    </row>
    <row r="29" spans="1:8" ht="15.75">
      <c r="A29" s="162"/>
      <c r="B29" s="25"/>
      <c r="C29" s="32"/>
      <c r="D29" s="101"/>
      <c r="E29" s="49"/>
      <c r="F29" s="47"/>
      <c r="G29" s="170"/>
    </row>
    <row r="30" spans="1:8" s="69" customFormat="1" ht="15.75">
      <c r="A30" s="172"/>
      <c r="B30" s="168"/>
      <c r="C30" s="101"/>
      <c r="D30" s="101"/>
      <c r="E30" s="370"/>
      <c r="F30" s="371"/>
      <c r="G30" s="467"/>
    </row>
    <row r="31" spans="1:8" s="69" customFormat="1" ht="15.75">
      <c r="A31" s="172"/>
      <c r="B31" s="168"/>
      <c r="C31" s="101"/>
      <c r="D31" s="101"/>
      <c r="E31" s="370"/>
      <c r="F31" s="371"/>
      <c r="G31" s="467"/>
    </row>
    <row r="32" spans="1:8" s="69" customFormat="1" ht="15.75">
      <c r="A32" s="172"/>
      <c r="B32" s="168"/>
      <c r="C32" s="101"/>
      <c r="D32" s="101"/>
      <c r="E32" s="370"/>
      <c r="F32" s="371"/>
      <c r="G32" s="467"/>
    </row>
    <row r="33" spans="1:9" ht="9" customHeight="1">
      <c r="A33" s="520"/>
      <c r="B33" s="521"/>
      <c r="C33" s="521"/>
      <c r="D33" s="521"/>
      <c r="E33" s="521"/>
      <c r="F33" s="521"/>
      <c r="G33" s="522"/>
    </row>
    <row r="34" spans="1:9" s="226" customFormat="1" ht="23.25" customHeight="1">
      <c r="A34" s="509" t="s">
        <v>218</v>
      </c>
      <c r="B34" s="510"/>
      <c r="C34" s="510"/>
      <c r="D34" s="510"/>
      <c r="E34" s="510"/>
      <c r="F34" s="510"/>
      <c r="G34" s="511"/>
      <c r="I34" s="348"/>
    </row>
    <row r="35" spans="1:9" ht="9" customHeight="1">
      <c r="A35" s="520"/>
      <c r="B35" s="521"/>
      <c r="C35" s="521"/>
      <c r="D35" s="521"/>
      <c r="E35" s="521"/>
      <c r="F35" s="521"/>
      <c r="G35" s="522"/>
    </row>
    <row r="36" spans="1:9" ht="15.75">
      <c r="A36" s="162" t="s">
        <v>222</v>
      </c>
      <c r="B36" s="25">
        <v>1836</v>
      </c>
      <c r="C36" s="32"/>
      <c r="D36" s="101"/>
      <c r="E36" s="49">
        <f>C36</f>
        <v>0</v>
      </c>
      <c r="F36" s="47">
        <f>+E36*0.13</f>
        <v>0</v>
      </c>
      <c r="G36" s="170">
        <f>+E36+F36</f>
        <v>0</v>
      </c>
    </row>
    <row r="37" spans="1:9" ht="15.75">
      <c r="A37" s="162" t="s">
        <v>223</v>
      </c>
      <c r="B37" s="25">
        <v>1836</v>
      </c>
      <c r="C37" s="32"/>
      <c r="D37" s="101"/>
      <c r="E37" s="49">
        <f>C37</f>
        <v>0</v>
      </c>
      <c r="F37" s="47">
        <f>+E37*0.13</f>
        <v>0</v>
      </c>
      <c r="G37" s="170">
        <f>+E37+F37</f>
        <v>0</v>
      </c>
    </row>
    <row r="38" spans="1:9">
      <c r="A38" s="162" t="s">
        <v>224</v>
      </c>
      <c r="B38" s="25">
        <v>1836</v>
      </c>
      <c r="C38" s="32"/>
      <c r="D38" s="101"/>
      <c r="E38" s="49">
        <f>C38</f>
        <v>0</v>
      </c>
      <c r="F38" s="47">
        <f>+E38*0.13</f>
        <v>0</v>
      </c>
      <c r="G38" s="170">
        <f>+E38+F38</f>
        <v>0</v>
      </c>
      <c r="H38" s="102"/>
    </row>
    <row r="39" spans="1:9" ht="9" customHeight="1">
      <c r="A39" s="520"/>
      <c r="B39" s="521"/>
      <c r="C39" s="521"/>
      <c r="D39" s="521"/>
      <c r="E39" s="521"/>
      <c r="F39" s="521"/>
      <c r="G39" s="522"/>
    </row>
    <row r="40" spans="1:9" ht="15.75">
      <c r="A40" s="162" t="s">
        <v>225</v>
      </c>
      <c r="B40" s="25">
        <v>2092</v>
      </c>
      <c r="C40" s="32"/>
      <c r="D40" s="101"/>
      <c r="E40" s="49">
        <f>C40</f>
        <v>0</v>
      </c>
      <c r="F40" s="47">
        <f>+E40*0.13</f>
        <v>0</v>
      </c>
      <c r="G40" s="170">
        <f>+E40+F40</f>
        <v>0</v>
      </c>
    </row>
    <row r="41" spans="1:9" ht="15.75">
      <c r="A41" s="162" t="s">
        <v>226</v>
      </c>
      <c r="B41" s="25">
        <v>2092</v>
      </c>
      <c r="C41" s="32"/>
      <c r="D41" s="101"/>
      <c r="E41" s="49">
        <f>C41</f>
        <v>0</v>
      </c>
      <c r="F41" s="47">
        <f>+E41*0.13</f>
        <v>0</v>
      </c>
      <c r="G41" s="170">
        <f>+E41+F41</f>
        <v>0</v>
      </c>
      <c r="H41" s="102"/>
    </row>
    <row r="42" spans="1:9" ht="15.75">
      <c r="A42" s="162" t="s">
        <v>227</v>
      </c>
      <c r="B42" s="25">
        <v>2092</v>
      </c>
      <c r="C42" s="32"/>
      <c r="D42" s="101"/>
      <c r="E42" s="49">
        <f>C42</f>
        <v>0</v>
      </c>
      <c r="F42" s="47">
        <f>+E42*0.13</f>
        <v>0</v>
      </c>
      <c r="G42" s="170">
        <f>+E42+F42</f>
        <v>0</v>
      </c>
    </row>
    <row r="43" spans="1:9" ht="9" customHeight="1">
      <c r="A43" s="520"/>
      <c r="B43" s="521"/>
      <c r="C43" s="521"/>
      <c r="D43" s="521"/>
      <c r="E43" s="521"/>
      <c r="F43" s="521"/>
      <c r="G43" s="522"/>
    </row>
    <row r="44" spans="1:9" ht="15.75">
      <c r="A44" s="162" t="s">
        <v>228</v>
      </c>
      <c r="B44" s="25">
        <v>2344</v>
      </c>
      <c r="C44" s="32"/>
      <c r="D44" s="101"/>
      <c r="E44" s="49">
        <f>C44</f>
        <v>0</v>
      </c>
      <c r="F44" s="47">
        <f>+E44*0.13</f>
        <v>0</v>
      </c>
      <c r="G44" s="170">
        <f>+E44+F44</f>
        <v>0</v>
      </c>
    </row>
    <row r="45" spans="1:9" ht="15.75">
      <c r="A45" s="162" t="s">
        <v>229</v>
      </c>
      <c r="B45" s="25">
        <v>2344</v>
      </c>
      <c r="C45" s="32"/>
      <c r="D45" s="101"/>
      <c r="E45" s="49">
        <f>C45</f>
        <v>0</v>
      </c>
      <c r="F45" s="47">
        <f>+E45*0.13</f>
        <v>0</v>
      </c>
      <c r="G45" s="170">
        <f>+E45+F45</f>
        <v>0</v>
      </c>
      <c r="H45" s="102"/>
    </row>
    <row r="46" spans="1:9" ht="15.75">
      <c r="A46" s="162"/>
      <c r="B46" s="25"/>
      <c r="C46" s="32"/>
      <c r="D46" s="101"/>
      <c r="E46" s="49"/>
      <c r="F46" s="47"/>
      <c r="G46" s="170"/>
    </row>
    <row r="47" spans="1:9" s="69" customFormat="1" ht="15.75">
      <c r="A47" s="172"/>
      <c r="B47" s="168"/>
      <c r="C47" s="101"/>
      <c r="D47" s="101"/>
      <c r="E47" s="370"/>
      <c r="F47" s="371"/>
      <c r="G47" s="467"/>
    </row>
    <row r="48" spans="1:9" ht="15.75">
      <c r="A48" s="162"/>
      <c r="B48" s="25"/>
      <c r="C48" s="32"/>
      <c r="D48" s="101"/>
      <c r="E48" s="49"/>
      <c r="F48" s="47"/>
      <c r="G48" s="170"/>
    </row>
    <row r="49" spans="1:7" ht="15.75">
      <c r="A49" s="162"/>
      <c r="B49" s="25"/>
      <c r="C49" s="32"/>
      <c r="D49" s="101"/>
      <c r="E49" s="49"/>
      <c r="F49" s="47"/>
      <c r="G49" s="170"/>
    </row>
    <row r="50" spans="1:7" ht="16.5" thickBot="1">
      <c r="A50" s="202"/>
      <c r="B50" s="203"/>
      <c r="C50" s="204"/>
      <c r="D50" s="205"/>
      <c r="E50" s="206"/>
      <c r="F50" s="207"/>
      <c r="G50" s="208"/>
    </row>
    <row r="51" spans="1:7" ht="15" customHeight="1" thickTop="1" thickBot="1">
      <c r="A51" s="163" t="s">
        <v>10</v>
      </c>
      <c r="B51" s="4"/>
      <c r="C51" s="18"/>
      <c r="D51" s="4"/>
      <c r="E51" s="4"/>
      <c r="F51" s="5"/>
      <c r="G51" s="94"/>
    </row>
    <row r="52" spans="1:7" ht="12" customHeight="1" thickTop="1">
      <c r="A52" s="93"/>
      <c r="B52" s="17"/>
      <c r="C52" s="17"/>
      <c r="D52" s="17"/>
      <c r="E52" s="17"/>
      <c r="F52" s="17"/>
      <c r="G52" s="164" t="s">
        <v>1</v>
      </c>
    </row>
    <row r="53" spans="1:7" ht="12" customHeight="1">
      <c r="A53" s="96"/>
      <c r="B53" s="28" t="s">
        <v>17</v>
      </c>
      <c r="C53" s="29"/>
      <c r="D53" s="29"/>
      <c r="E53" s="29"/>
      <c r="F53" s="29"/>
      <c r="G53" s="94"/>
    </row>
    <row r="54" spans="1:7" ht="12" customHeight="1">
      <c r="A54" s="93" t="s">
        <v>21</v>
      </c>
      <c r="B54" s="29"/>
      <c r="C54" s="29"/>
      <c r="D54" s="29"/>
      <c r="E54" s="29"/>
      <c r="F54" s="29"/>
      <c r="G54" s="94"/>
    </row>
    <row r="55" spans="1:7" ht="12" customHeight="1">
      <c r="A55" s="93" t="s">
        <v>22</v>
      </c>
      <c r="B55" s="29"/>
      <c r="C55" s="29"/>
      <c r="D55" s="29"/>
      <c r="E55" s="29"/>
      <c r="F55" s="29"/>
      <c r="G55" s="94"/>
    </row>
    <row r="56" spans="1:7" ht="12" customHeight="1">
      <c r="A56" s="93" t="s">
        <v>23</v>
      </c>
      <c r="B56" s="30"/>
      <c r="C56" s="31"/>
      <c r="D56" s="31"/>
      <c r="E56" s="29"/>
      <c r="F56" s="29"/>
      <c r="G56" s="94"/>
    </row>
    <row r="57" spans="1:7" ht="12" customHeight="1">
      <c r="A57" s="91" t="s">
        <v>24</v>
      </c>
      <c r="B57" s="29"/>
      <c r="C57" s="29"/>
      <c r="D57" s="29"/>
      <c r="E57" s="29"/>
      <c r="F57" s="31"/>
      <c r="G57" s="97"/>
    </row>
    <row r="58" spans="1:7" ht="12" customHeight="1">
      <c r="A58" s="91" t="s">
        <v>25</v>
      </c>
      <c r="B58" s="29"/>
      <c r="C58" s="29"/>
      <c r="D58" s="31"/>
      <c r="E58" s="31"/>
      <c r="F58" s="29"/>
      <c r="G58" s="94"/>
    </row>
    <row r="59" spans="1:7" ht="12" customHeight="1">
      <c r="A59" s="93" t="s">
        <v>26</v>
      </c>
      <c r="B59" s="29"/>
      <c r="C59" s="29"/>
      <c r="D59" s="29"/>
      <c r="E59" s="29"/>
      <c r="F59" s="29"/>
      <c r="G59" s="94"/>
    </row>
    <row r="60" spans="1:7" ht="12" customHeight="1">
      <c r="A60" s="93" t="s">
        <v>27</v>
      </c>
      <c r="B60" s="29"/>
      <c r="C60" s="29"/>
      <c r="D60" s="29"/>
      <c r="E60" s="29"/>
      <c r="F60" s="29"/>
      <c r="G60" s="94"/>
    </row>
    <row r="61" spans="1:7" ht="12" customHeight="1">
      <c r="A61" s="93" t="s">
        <v>28</v>
      </c>
      <c r="B61" s="29"/>
      <c r="C61" s="29"/>
      <c r="D61" s="29"/>
      <c r="E61" s="29"/>
      <c r="F61" s="29"/>
      <c r="G61" s="94"/>
    </row>
    <row r="62" spans="1:7" ht="15.75">
      <c r="A62" s="91" t="s">
        <v>29</v>
      </c>
      <c r="B62" s="29"/>
      <c r="C62" s="29"/>
      <c r="D62" s="29"/>
      <c r="E62" s="68" t="s">
        <v>43</v>
      </c>
      <c r="F62" s="68"/>
      <c r="G62" s="92"/>
    </row>
    <row r="63" spans="1:7" ht="12.75" customHeight="1">
      <c r="A63" s="93"/>
      <c r="B63" s="17"/>
      <c r="C63" s="17"/>
      <c r="D63" s="17"/>
      <c r="E63" s="17"/>
      <c r="F63" s="17"/>
      <c r="G63" s="94"/>
    </row>
    <row r="64" spans="1:7" ht="16.5" thickBot="1">
      <c r="A64" s="157" t="s">
        <v>16</v>
      </c>
      <c r="B64" s="158"/>
      <c r="C64" s="159">
        <v>60</v>
      </c>
      <c r="D64" s="158" t="s">
        <v>11</v>
      </c>
      <c r="E64" s="160" t="s">
        <v>163</v>
      </c>
      <c r="F64" s="160"/>
      <c r="G64" s="161"/>
    </row>
    <row r="65" spans="1:7" ht="16.5" customHeight="1" thickBot="1">
      <c r="A65" s="98"/>
      <c r="B65" s="99"/>
      <c r="C65" s="99"/>
      <c r="D65" s="99"/>
      <c r="E65" s="99"/>
      <c r="F65" s="99"/>
      <c r="G65" s="100"/>
    </row>
    <row r="66" spans="1:7" ht="12" customHeight="1"/>
    <row r="67" spans="1:7" ht="12.75" customHeight="1"/>
    <row r="68" spans="1:7" ht="12" customHeight="1"/>
    <row r="69" spans="1:7" ht="12" customHeight="1"/>
    <row r="70" spans="1:7" ht="12" customHeight="1"/>
    <row r="71" spans="1:7" ht="9" customHeight="1"/>
    <row r="72" spans="1:7" ht="12" customHeight="1"/>
  </sheetData>
  <mergeCells count="12">
    <mergeCell ref="A33:G33"/>
    <mergeCell ref="A1:G1"/>
    <mergeCell ref="A39:G39"/>
    <mergeCell ref="A43:G43"/>
    <mergeCell ref="A35:G35"/>
    <mergeCell ref="A34:G34"/>
    <mergeCell ref="A17:G17"/>
    <mergeCell ref="A10:G10"/>
    <mergeCell ref="A18:G18"/>
    <mergeCell ref="A22:G22"/>
    <mergeCell ref="A26:G26"/>
    <mergeCell ref="E6:G6"/>
  </mergeCells>
  <printOptions horizontalCentered="1"/>
  <pageMargins left="0.25" right="0.25" top="0.75" bottom="0.75" header="0.3" footer="0.3"/>
  <pageSetup paperSize="5" scale="9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00"/>
  <sheetViews>
    <sheetView view="pageBreakPreview" zoomScaleNormal="100" zoomScaleSheetLayoutView="100" workbookViewId="0">
      <selection activeCell="B4" sqref="B4:E4"/>
    </sheetView>
  </sheetViews>
  <sheetFormatPr defaultColWidth="9.6640625" defaultRowHeight="15"/>
  <cols>
    <col min="1" max="1" width="20.21875" style="107" customWidth="1"/>
    <col min="2" max="2" width="8.77734375" style="107" customWidth="1"/>
    <col min="3" max="3" width="10.77734375" style="107" customWidth="1"/>
    <col min="4" max="4" width="16.109375" style="107" bestFit="1" customWidth="1"/>
    <col min="5" max="8" width="10.77734375" style="107" customWidth="1"/>
    <col min="9" max="16384" width="9.6640625" style="107"/>
  </cols>
  <sheetData>
    <row r="1" spans="1:9" ht="11.25" customHeight="1">
      <c r="A1" s="183"/>
      <c r="B1" s="184"/>
      <c r="C1" s="184"/>
      <c r="D1" s="184"/>
      <c r="E1" s="184"/>
      <c r="F1" s="184"/>
      <c r="G1" s="197"/>
      <c r="H1" s="486"/>
    </row>
    <row r="2" spans="1:9" ht="21" customHeight="1">
      <c r="A2" s="532" t="str">
        <f>'100 Series'!A2</f>
        <v>BID TEMPLATE</v>
      </c>
      <c r="B2" s="533"/>
      <c r="C2" s="533"/>
      <c r="D2" s="533"/>
      <c r="E2" s="533"/>
      <c r="F2" s="533"/>
      <c r="G2" s="533"/>
      <c r="H2" s="534"/>
      <c r="I2" s="119"/>
    </row>
    <row r="3" spans="1:9" ht="14.25" customHeight="1">
      <c r="A3" s="185"/>
      <c r="B3" s="108"/>
      <c r="C3" s="108"/>
      <c r="D3" s="108"/>
      <c r="E3" s="108"/>
      <c r="F3" s="109" t="s">
        <v>0</v>
      </c>
      <c r="G3" s="148">
        <f>'800 Series '!$G$2</f>
        <v>44652</v>
      </c>
      <c r="H3" s="198"/>
      <c r="I3" s="156"/>
    </row>
    <row r="4" spans="1:9" ht="15" customHeight="1">
      <c r="A4" s="186" t="s">
        <v>18</v>
      </c>
      <c r="B4" s="231" t="str">
        <f>'100 Series'!B$4</f>
        <v>Place St Thomas, Shea Village, North Ridge</v>
      </c>
      <c r="C4" s="231"/>
      <c r="D4" s="231"/>
      <c r="E4" s="231"/>
      <c r="F4" s="110"/>
      <c r="G4" s="110"/>
      <c r="H4" s="187"/>
      <c r="I4" s="119"/>
    </row>
    <row r="5" spans="1:9" ht="15" customHeight="1">
      <c r="A5" s="186" t="s">
        <v>19</v>
      </c>
      <c r="B5" s="111" t="s">
        <v>49</v>
      </c>
      <c r="C5" s="112"/>
      <c r="D5" s="113"/>
      <c r="E5" s="114"/>
      <c r="F5" s="114" t="s">
        <v>2</v>
      </c>
      <c r="G5" s="26" t="str">
        <f>'100 Series'!$G$5</f>
        <v>XXX - 066, 067, XXX, XXX</v>
      </c>
      <c r="H5" s="213"/>
      <c r="I5" s="113"/>
    </row>
    <row r="6" spans="1:9" ht="15" customHeight="1">
      <c r="A6" s="186"/>
      <c r="B6" s="114" t="s">
        <v>1</v>
      </c>
      <c r="C6" s="114"/>
      <c r="D6" s="114"/>
      <c r="E6" s="114"/>
      <c r="F6" s="114"/>
      <c r="G6" s="428"/>
      <c r="H6" s="429"/>
      <c r="I6" s="119"/>
    </row>
    <row r="7" spans="1:9" ht="15" customHeight="1">
      <c r="A7" s="186" t="s">
        <v>3</v>
      </c>
      <c r="B7" s="26">
        <f>'800 Series '!$B$6</f>
        <v>0</v>
      </c>
      <c r="C7" s="117"/>
      <c r="D7" s="117"/>
      <c r="E7" s="116"/>
      <c r="F7" s="116"/>
      <c r="G7" s="114"/>
      <c r="H7" s="199"/>
      <c r="I7" s="119"/>
    </row>
    <row r="8" spans="1:9" ht="15" customHeight="1">
      <c r="A8" s="186"/>
      <c r="B8" s="113"/>
      <c r="C8" s="113"/>
      <c r="D8" s="113"/>
      <c r="E8" s="113"/>
      <c r="F8" s="114" t="s">
        <v>4</v>
      </c>
      <c r="G8" s="113"/>
      <c r="H8" s="200"/>
      <c r="I8" s="114"/>
    </row>
    <row r="9" spans="1:9" ht="15" customHeight="1">
      <c r="A9" s="186" t="s">
        <v>20</v>
      </c>
      <c r="B9" s="118" t="s">
        <v>32</v>
      </c>
      <c r="C9" s="114"/>
      <c r="D9" s="114"/>
      <c r="E9" s="119"/>
      <c r="F9" s="120" t="str">
        <f>'800 Series '!$F$8</f>
        <v>April 1, 2022 to March 31, 2023</v>
      </c>
      <c r="G9" s="117"/>
      <c r="H9" s="188"/>
      <c r="I9" s="119"/>
    </row>
    <row r="10" spans="1:9" ht="15" customHeight="1" thickBot="1">
      <c r="A10" s="189"/>
      <c r="B10" s="113"/>
      <c r="C10" s="114"/>
      <c r="D10" s="114"/>
      <c r="E10" s="119"/>
      <c r="F10" s="121"/>
      <c r="G10" s="114"/>
      <c r="H10" s="199"/>
      <c r="I10" s="119"/>
    </row>
    <row r="11" spans="1:9" ht="15" customHeight="1" thickTop="1" thickBot="1">
      <c r="A11" s="190"/>
      <c r="B11" s="122" t="s">
        <v>1</v>
      </c>
      <c r="C11" s="123" t="s">
        <v>1</v>
      </c>
      <c r="D11" s="123"/>
      <c r="E11" s="124" t="s">
        <v>5</v>
      </c>
      <c r="F11" s="125" t="s">
        <v>30</v>
      </c>
      <c r="G11" s="196" t="s">
        <v>6</v>
      </c>
      <c r="H11" s="482" t="s">
        <v>241</v>
      </c>
    </row>
    <row r="12" spans="1:9" ht="15" customHeight="1" thickTop="1">
      <c r="A12" s="191" t="s">
        <v>7</v>
      </c>
      <c r="B12" s="126" t="s">
        <v>13</v>
      </c>
      <c r="C12" s="127" t="s">
        <v>31</v>
      </c>
      <c r="D12" s="127" t="s">
        <v>144</v>
      </c>
      <c r="E12" s="128" t="s">
        <v>12</v>
      </c>
      <c r="F12" s="129">
        <v>0.13</v>
      </c>
      <c r="G12" s="130"/>
      <c r="H12" s="483" t="s">
        <v>110</v>
      </c>
    </row>
    <row r="13" spans="1:9" ht="15" customHeight="1">
      <c r="A13" s="192" t="s">
        <v>1</v>
      </c>
      <c r="B13" s="131" t="s">
        <v>14</v>
      </c>
      <c r="C13" s="127" t="s">
        <v>48</v>
      </c>
      <c r="D13" s="535" t="s">
        <v>151</v>
      </c>
      <c r="E13" s="36"/>
      <c r="F13" s="133"/>
      <c r="G13" s="134"/>
      <c r="H13" s="484" t="s">
        <v>242</v>
      </c>
    </row>
    <row r="14" spans="1:9" ht="15" customHeight="1">
      <c r="A14" s="193" t="s">
        <v>8</v>
      </c>
      <c r="B14" s="135" t="s">
        <v>15</v>
      </c>
      <c r="C14" s="127">
        <v>121</v>
      </c>
      <c r="D14" s="536"/>
      <c r="E14" s="36" t="s">
        <v>1</v>
      </c>
      <c r="F14" s="133" t="s">
        <v>1</v>
      </c>
      <c r="G14" s="134" t="s">
        <v>1</v>
      </c>
      <c r="H14" s="485">
        <v>121</v>
      </c>
    </row>
    <row r="15" spans="1:9" ht="15" customHeight="1" thickBot="1">
      <c r="A15" s="194" t="s">
        <v>1</v>
      </c>
      <c r="B15" s="136" t="s">
        <v>1</v>
      </c>
      <c r="C15" s="137">
        <v>1</v>
      </c>
      <c r="D15" s="209" t="s">
        <v>150</v>
      </c>
      <c r="E15" s="37"/>
      <c r="F15" s="138"/>
      <c r="G15" s="139"/>
      <c r="H15" s="431">
        <v>1</v>
      </c>
    </row>
    <row r="16" spans="1:9" ht="15" customHeight="1" thickTop="1">
      <c r="A16" s="214" t="s">
        <v>143</v>
      </c>
      <c r="B16" s="424"/>
      <c r="C16" s="424"/>
      <c r="D16" s="210"/>
      <c r="E16" s="211"/>
      <c r="F16" s="424"/>
      <c r="G16" s="424"/>
      <c r="H16" s="425"/>
    </row>
    <row r="17" spans="1:8" ht="17.100000000000001" customHeight="1">
      <c r="A17" s="195" t="s">
        <v>1</v>
      </c>
      <c r="B17" s="140"/>
      <c r="C17" s="140"/>
      <c r="D17" s="212"/>
      <c r="E17" s="44" t="s">
        <v>1</v>
      </c>
      <c r="F17" s="141" t="s">
        <v>1</v>
      </c>
      <c r="G17" s="142" t="s">
        <v>1</v>
      </c>
      <c r="H17" s="490"/>
    </row>
    <row r="18" spans="1:8" s="150" customFormat="1" ht="17.100000000000001" customHeight="1">
      <c r="A18" s="548" t="s">
        <v>126</v>
      </c>
      <c r="B18" s="549">
        <v>2173</v>
      </c>
      <c r="C18" s="106">
        <f>E18-D18</f>
        <v>0</v>
      </c>
      <c r="D18" s="171"/>
      <c r="E18" s="165"/>
      <c r="F18" s="166">
        <f>0.13*(E18)</f>
        <v>0</v>
      </c>
      <c r="G18" s="167">
        <f>+E18+F18</f>
        <v>0</v>
      </c>
      <c r="H18" s="460">
        <v>1609.38</v>
      </c>
    </row>
    <row r="19" spans="1:8" s="150" customFormat="1" ht="17.100000000000001" customHeight="1">
      <c r="A19" s="548"/>
      <c r="B19" s="549"/>
      <c r="C19" s="106"/>
      <c r="D19" s="171"/>
      <c r="E19" s="165"/>
      <c r="F19" s="166"/>
      <c r="G19" s="167"/>
      <c r="H19" s="460"/>
    </row>
    <row r="20" spans="1:8" s="150" customFormat="1" ht="17.100000000000001" customHeight="1">
      <c r="A20" s="548"/>
      <c r="B20" s="549"/>
      <c r="C20" s="106"/>
      <c r="D20" s="171"/>
      <c r="E20" s="165"/>
      <c r="F20" s="166"/>
      <c r="G20" s="167"/>
      <c r="H20" s="460"/>
    </row>
    <row r="21" spans="1:8" s="150" customFormat="1" ht="17.100000000000001" customHeight="1">
      <c r="A21" s="548">
        <v>1015</v>
      </c>
      <c r="B21" s="549">
        <v>1508</v>
      </c>
      <c r="C21" s="106">
        <f>E21-D21</f>
        <v>0</v>
      </c>
      <c r="D21" s="171"/>
      <c r="E21" s="165"/>
      <c r="F21" s="166">
        <f>0.13*(E21)</f>
        <v>0</v>
      </c>
      <c r="G21" s="167">
        <f>+E21+F21</f>
        <v>0</v>
      </c>
      <c r="H21" s="460">
        <v>1371.78</v>
      </c>
    </row>
    <row r="22" spans="1:8" s="150" customFormat="1" ht="17.100000000000001" customHeight="1">
      <c r="A22" s="548"/>
      <c r="B22" s="549"/>
      <c r="C22" s="106"/>
      <c r="D22" s="171"/>
      <c r="E22" s="165"/>
      <c r="F22" s="166"/>
      <c r="G22" s="167"/>
      <c r="H22" s="460"/>
    </row>
    <row r="23" spans="1:8" s="150" customFormat="1" ht="17.100000000000001" customHeight="1">
      <c r="A23" s="548"/>
      <c r="B23" s="549"/>
      <c r="C23" s="106"/>
      <c r="D23" s="171"/>
      <c r="E23" s="165"/>
      <c r="F23" s="166"/>
      <c r="G23" s="167"/>
      <c r="H23" s="460"/>
    </row>
    <row r="24" spans="1:8" s="150" customFormat="1" ht="17.100000000000001" customHeight="1">
      <c r="A24" s="548" t="s">
        <v>248</v>
      </c>
      <c r="B24" s="549">
        <v>1529</v>
      </c>
      <c r="C24" s="106">
        <f>E24-D24</f>
        <v>0</v>
      </c>
      <c r="D24" s="171"/>
      <c r="E24" s="165"/>
      <c r="F24" s="166">
        <f>0.13*(E24)</f>
        <v>0</v>
      </c>
      <c r="G24" s="167">
        <f>+E24+F24</f>
        <v>0</v>
      </c>
      <c r="H24" s="460">
        <v>1181.52</v>
      </c>
    </row>
    <row r="25" spans="1:8" s="150" customFormat="1" ht="17.100000000000001" customHeight="1">
      <c r="A25" s="548" t="s">
        <v>153</v>
      </c>
      <c r="B25" s="549">
        <v>1529</v>
      </c>
      <c r="C25" s="106">
        <f>E25-D25</f>
        <v>0</v>
      </c>
      <c r="D25" s="171"/>
      <c r="E25" s="165"/>
      <c r="F25" s="166">
        <f>0.13*(E25)</f>
        <v>0</v>
      </c>
      <c r="G25" s="167">
        <f>+E25+F25</f>
        <v>0</v>
      </c>
      <c r="H25" s="460">
        <f>H24</f>
        <v>1181.52</v>
      </c>
    </row>
    <row r="26" spans="1:8" s="150" customFormat="1" ht="17.100000000000001" customHeight="1">
      <c r="A26" s="548" t="s">
        <v>219</v>
      </c>
      <c r="B26" s="549">
        <v>2337</v>
      </c>
      <c r="C26" s="106">
        <f>E26-D26</f>
        <v>0</v>
      </c>
      <c r="D26" s="171"/>
      <c r="E26" s="165"/>
      <c r="F26" s="166">
        <f>0.13*(E26)</f>
        <v>0</v>
      </c>
      <c r="G26" s="167">
        <f>+E26+F26</f>
        <v>0</v>
      </c>
      <c r="H26" s="460">
        <v>255.24</v>
      </c>
    </row>
    <row r="27" spans="1:8" s="150" customFormat="1" ht="17.100000000000001" customHeight="1">
      <c r="A27" s="548"/>
      <c r="B27" s="549"/>
      <c r="C27" s="106"/>
      <c r="D27" s="171"/>
      <c r="E27" s="165"/>
      <c r="F27" s="166"/>
      <c r="G27" s="167"/>
      <c r="H27" s="460"/>
    </row>
    <row r="28" spans="1:8" s="150" customFormat="1" ht="17.100000000000001" customHeight="1">
      <c r="A28" s="548"/>
      <c r="B28" s="549"/>
      <c r="C28" s="106"/>
      <c r="D28" s="171"/>
      <c r="E28" s="165"/>
      <c r="F28" s="166"/>
      <c r="G28" s="167"/>
      <c r="H28" s="460"/>
    </row>
    <row r="29" spans="1:8" s="150" customFormat="1" ht="17.100000000000001" customHeight="1">
      <c r="A29" s="548" t="s">
        <v>249</v>
      </c>
      <c r="B29" s="549">
        <v>1569</v>
      </c>
      <c r="C29" s="106">
        <f>E29-D29</f>
        <v>0</v>
      </c>
      <c r="D29" s="171"/>
      <c r="E29" s="165"/>
      <c r="F29" s="166">
        <f>0.13*(E29)</f>
        <v>0</v>
      </c>
      <c r="G29" s="167">
        <f>+E29+F29</f>
        <v>0</v>
      </c>
      <c r="H29" s="460">
        <v>1496.52</v>
      </c>
    </row>
    <row r="30" spans="1:8" s="150" customFormat="1" ht="17.100000000000001" customHeight="1">
      <c r="A30" s="548" t="s">
        <v>127</v>
      </c>
      <c r="B30" s="549">
        <v>1569</v>
      </c>
      <c r="C30" s="106">
        <f>E30-D30</f>
        <v>0</v>
      </c>
      <c r="D30" s="171"/>
      <c r="E30" s="165"/>
      <c r="F30" s="166">
        <f>0.13*(E30)</f>
        <v>0</v>
      </c>
      <c r="G30" s="167">
        <f>+E30+F30</f>
        <v>0</v>
      </c>
      <c r="H30" s="460">
        <v>1492.92</v>
      </c>
    </row>
    <row r="31" spans="1:8" s="150" customFormat="1" ht="17.100000000000001" customHeight="1">
      <c r="A31" s="548"/>
      <c r="B31" s="549"/>
      <c r="C31" s="106"/>
      <c r="D31" s="171"/>
      <c r="E31" s="165"/>
      <c r="F31" s="166"/>
      <c r="G31" s="167"/>
      <c r="H31" s="460"/>
    </row>
    <row r="32" spans="1:8" s="150" customFormat="1" ht="17.100000000000001" customHeight="1">
      <c r="A32" s="548"/>
      <c r="B32" s="549"/>
      <c r="C32" s="106"/>
      <c r="D32" s="171"/>
      <c r="E32" s="165"/>
      <c r="F32" s="166"/>
      <c r="G32" s="167"/>
      <c r="H32" s="460"/>
    </row>
    <row r="33" spans="1:8" s="150" customFormat="1" ht="17.100000000000001" customHeight="1">
      <c r="A33" s="548" t="s">
        <v>250</v>
      </c>
      <c r="B33" s="549">
        <v>1777</v>
      </c>
      <c r="C33" s="106">
        <f>E33-D33</f>
        <v>0</v>
      </c>
      <c r="D33" s="171"/>
      <c r="E33" s="165"/>
      <c r="F33" s="166">
        <f>0.13*(E33)</f>
        <v>0</v>
      </c>
      <c r="G33" s="167">
        <f>+E33+F33</f>
        <v>0</v>
      </c>
      <c r="H33" s="460">
        <v>1530.36</v>
      </c>
    </row>
    <row r="34" spans="1:8" s="150" customFormat="1" ht="17.100000000000001" customHeight="1">
      <c r="A34" s="548" t="s">
        <v>128</v>
      </c>
      <c r="B34" s="549">
        <v>1777</v>
      </c>
      <c r="C34" s="106">
        <f>E34-D34</f>
        <v>0</v>
      </c>
      <c r="D34" s="171"/>
      <c r="E34" s="165"/>
      <c r="F34" s="166">
        <f>0.13*(E34)</f>
        <v>0</v>
      </c>
      <c r="G34" s="167">
        <f>+E34+F34</f>
        <v>0</v>
      </c>
      <c r="H34" s="460">
        <v>1514.88</v>
      </c>
    </row>
    <row r="35" spans="1:8" s="150" customFormat="1" ht="17.100000000000001" customHeight="1">
      <c r="A35" s="548"/>
      <c r="B35" s="549"/>
      <c r="C35" s="106"/>
      <c r="D35" s="171"/>
      <c r="E35" s="165"/>
      <c r="F35" s="166"/>
      <c r="G35" s="167"/>
      <c r="H35" s="460"/>
    </row>
    <row r="36" spans="1:8" s="150" customFormat="1" ht="17.100000000000001" customHeight="1">
      <c r="A36" s="548"/>
      <c r="B36" s="549"/>
      <c r="C36" s="106"/>
      <c r="D36" s="171"/>
      <c r="E36" s="165"/>
      <c r="F36" s="166"/>
      <c r="G36" s="167"/>
      <c r="H36" s="460"/>
    </row>
    <row r="37" spans="1:8" s="150" customFormat="1" ht="17.100000000000001" customHeight="1">
      <c r="A37" s="548" t="s">
        <v>129</v>
      </c>
      <c r="B37" s="549">
        <v>2655</v>
      </c>
      <c r="C37" s="106">
        <f>E37-D37</f>
        <v>0</v>
      </c>
      <c r="D37" s="171"/>
      <c r="E37" s="165"/>
      <c r="F37" s="166">
        <f>0.13*(E37)</f>
        <v>0</v>
      </c>
      <c r="G37" s="167">
        <f>+E37+F37</f>
        <v>0</v>
      </c>
      <c r="H37" s="460">
        <v>1953.9</v>
      </c>
    </row>
    <row r="38" spans="1:8" s="150" customFormat="1" ht="17.100000000000001" customHeight="1">
      <c r="A38" s="548" t="s">
        <v>130</v>
      </c>
      <c r="B38" s="549">
        <v>2655</v>
      </c>
      <c r="C38" s="106">
        <f>E38-D38</f>
        <v>0</v>
      </c>
      <c r="D38" s="171"/>
      <c r="E38" s="165"/>
      <c r="F38" s="166">
        <f>0.13*(E38)</f>
        <v>0</v>
      </c>
      <c r="G38" s="167">
        <f>+E38+F38</f>
        <v>0</v>
      </c>
      <c r="H38" s="460">
        <v>1931.4</v>
      </c>
    </row>
    <row r="39" spans="1:8" s="150" customFormat="1" ht="17.100000000000001" customHeight="1">
      <c r="A39" s="548"/>
      <c r="B39" s="549"/>
      <c r="C39" s="106"/>
      <c r="D39" s="171"/>
      <c r="E39" s="165"/>
      <c r="F39" s="166"/>
      <c r="G39" s="167"/>
      <c r="H39" s="460"/>
    </row>
    <row r="40" spans="1:8" s="150" customFormat="1" ht="17.100000000000001" customHeight="1">
      <c r="A40" s="548"/>
      <c r="B40" s="549"/>
      <c r="C40" s="106"/>
      <c r="D40" s="171"/>
      <c r="E40" s="165"/>
      <c r="F40" s="166"/>
      <c r="G40" s="167"/>
      <c r="H40" s="460"/>
    </row>
    <row r="41" spans="1:8" s="150" customFormat="1" ht="17.100000000000001" customHeight="1">
      <c r="A41" s="548" t="s">
        <v>132</v>
      </c>
      <c r="B41" s="549">
        <v>1937</v>
      </c>
      <c r="C41" s="106">
        <f>E41-D41</f>
        <v>0</v>
      </c>
      <c r="D41" s="171"/>
      <c r="E41" s="165"/>
      <c r="F41" s="166">
        <f>0.13*(E41)</f>
        <v>0</v>
      </c>
      <c r="G41" s="167">
        <f>+E41+F41</f>
        <v>0</v>
      </c>
      <c r="H41" s="460">
        <v>1674</v>
      </c>
    </row>
    <row r="42" spans="1:8" s="150" customFormat="1" ht="17.100000000000001" customHeight="1">
      <c r="A42" s="548" t="s">
        <v>133</v>
      </c>
      <c r="B42" s="549">
        <v>1937</v>
      </c>
      <c r="C42" s="106">
        <f>E42-D42</f>
        <v>0</v>
      </c>
      <c r="D42" s="171"/>
      <c r="E42" s="165"/>
      <c r="F42" s="166">
        <f>0.13*(E42)</f>
        <v>0</v>
      </c>
      <c r="G42" s="167">
        <f>+E42+F42</f>
        <v>0</v>
      </c>
      <c r="H42" s="460">
        <v>1577.16</v>
      </c>
    </row>
    <row r="43" spans="1:8" s="150" customFormat="1" ht="17.100000000000001" customHeight="1">
      <c r="A43" s="548" t="s">
        <v>131</v>
      </c>
      <c r="B43" s="549">
        <v>1989</v>
      </c>
      <c r="C43" s="106">
        <f>E43-D43</f>
        <v>0</v>
      </c>
      <c r="D43" s="171"/>
      <c r="E43" s="165"/>
      <c r="F43" s="166">
        <f>0.13*(E43)</f>
        <v>0</v>
      </c>
      <c r="G43" s="167">
        <f>+E43+F43</f>
        <v>0</v>
      </c>
      <c r="H43" s="460">
        <v>1741.86</v>
      </c>
    </row>
    <row r="44" spans="1:8" s="150" customFormat="1" ht="17.100000000000001" customHeight="1">
      <c r="A44" s="548"/>
      <c r="B44" s="549"/>
      <c r="C44" s="106"/>
      <c r="D44" s="171"/>
      <c r="E44" s="165"/>
      <c r="F44" s="166"/>
      <c r="G44" s="167"/>
      <c r="H44" s="460"/>
    </row>
    <row r="45" spans="1:8" s="150" customFormat="1" ht="17.100000000000001" customHeight="1">
      <c r="A45" s="548"/>
      <c r="B45" s="549"/>
      <c r="C45" s="106"/>
      <c r="D45" s="171"/>
      <c r="E45" s="165"/>
      <c r="F45" s="166"/>
      <c r="G45" s="167"/>
      <c r="H45" s="460"/>
    </row>
    <row r="46" spans="1:8" s="150" customFormat="1" ht="17.100000000000001" customHeight="1">
      <c r="A46" s="548" t="s">
        <v>134</v>
      </c>
      <c r="B46" s="549">
        <v>2560</v>
      </c>
      <c r="C46" s="106">
        <f>E46-D46</f>
        <v>0</v>
      </c>
      <c r="D46" s="171"/>
      <c r="E46" s="165"/>
      <c r="F46" s="166">
        <f>0.13*(E46)</f>
        <v>0</v>
      </c>
      <c r="G46" s="167">
        <f>+E46+F46</f>
        <v>0</v>
      </c>
      <c r="H46" s="460">
        <v>1844.28</v>
      </c>
    </row>
    <row r="47" spans="1:8" s="150" customFormat="1" ht="17.100000000000001" customHeight="1">
      <c r="A47" s="548" t="s">
        <v>135</v>
      </c>
      <c r="B47" s="549">
        <v>2560</v>
      </c>
      <c r="C47" s="106">
        <f>E47-D47</f>
        <v>0</v>
      </c>
      <c r="D47" s="171"/>
      <c r="E47" s="165"/>
      <c r="F47" s="166">
        <f>0.13*(E47)</f>
        <v>0</v>
      </c>
      <c r="G47" s="167">
        <f>+E47+F47</f>
        <v>0</v>
      </c>
      <c r="H47" s="460">
        <v>1894.86</v>
      </c>
    </row>
    <row r="48" spans="1:8" s="150" customFormat="1" ht="17.100000000000001" customHeight="1">
      <c r="A48" s="548"/>
      <c r="B48" s="549"/>
      <c r="C48" s="106"/>
      <c r="D48" s="171"/>
      <c r="E48" s="165"/>
      <c r="F48" s="166"/>
      <c r="G48" s="167"/>
      <c r="H48" s="460"/>
    </row>
    <row r="49" spans="1:8" s="150" customFormat="1" ht="17.100000000000001" customHeight="1">
      <c r="A49" s="548"/>
      <c r="B49" s="549"/>
      <c r="C49" s="106"/>
      <c r="D49" s="171"/>
      <c r="E49" s="165"/>
      <c r="F49" s="166"/>
      <c r="G49" s="167"/>
      <c r="H49" s="460"/>
    </row>
    <row r="50" spans="1:8" s="150" customFormat="1" ht="17.100000000000001" customHeight="1">
      <c r="A50" s="548" t="s">
        <v>136</v>
      </c>
      <c r="B50" s="549">
        <v>2678</v>
      </c>
      <c r="C50" s="106">
        <f>E50-D50</f>
        <v>0</v>
      </c>
      <c r="D50" s="171"/>
      <c r="E50" s="165"/>
      <c r="F50" s="166">
        <f>0.13*(E50)</f>
        <v>0</v>
      </c>
      <c r="G50" s="167">
        <f>+E50+F50</f>
        <v>0</v>
      </c>
      <c r="H50" s="460">
        <v>2004.12</v>
      </c>
    </row>
    <row r="51" spans="1:8" s="150" customFormat="1" ht="17.100000000000001" customHeight="1">
      <c r="A51" s="548" t="s">
        <v>137</v>
      </c>
      <c r="B51" s="549">
        <v>2678</v>
      </c>
      <c r="C51" s="106">
        <f>E51-D51</f>
        <v>0</v>
      </c>
      <c r="D51" s="171"/>
      <c r="E51" s="165"/>
      <c r="F51" s="166">
        <f>0.13*(E51)</f>
        <v>0</v>
      </c>
      <c r="G51" s="167">
        <f>+E51+F51</f>
        <v>0</v>
      </c>
      <c r="H51" s="460">
        <v>1868.58</v>
      </c>
    </row>
    <row r="52" spans="1:8" s="150" customFormat="1" ht="17.100000000000001" customHeight="1">
      <c r="A52" s="548"/>
      <c r="B52" s="549"/>
      <c r="C52" s="106"/>
      <c r="D52" s="171"/>
      <c r="E52" s="165"/>
      <c r="F52" s="166"/>
      <c r="G52" s="167"/>
      <c r="H52" s="460"/>
    </row>
    <row r="53" spans="1:8" s="150" customFormat="1" ht="17.100000000000001" customHeight="1">
      <c r="A53" s="548"/>
      <c r="B53" s="549"/>
      <c r="C53" s="106"/>
      <c r="D53" s="171"/>
      <c r="E53" s="165"/>
      <c r="F53" s="166"/>
      <c r="G53" s="167"/>
      <c r="H53" s="460"/>
    </row>
    <row r="54" spans="1:8" s="150" customFormat="1" ht="17.100000000000001" customHeight="1">
      <c r="A54" s="548" t="s">
        <v>138</v>
      </c>
      <c r="B54" s="549">
        <v>3366</v>
      </c>
      <c r="C54" s="106">
        <f>E54-D54</f>
        <v>0</v>
      </c>
      <c r="D54" s="171"/>
      <c r="E54" s="165"/>
      <c r="F54" s="166">
        <f>0.13*(E54)</f>
        <v>0</v>
      </c>
      <c r="G54" s="167">
        <f>+E54+F54</f>
        <v>0</v>
      </c>
      <c r="H54" s="460">
        <v>2391.48</v>
      </c>
    </row>
    <row r="55" spans="1:8" s="150" customFormat="1" ht="17.100000000000001" customHeight="1">
      <c r="A55" s="548" t="s">
        <v>139</v>
      </c>
      <c r="B55" s="549">
        <v>3325</v>
      </c>
      <c r="C55" s="106">
        <f>E55-D55</f>
        <v>0</v>
      </c>
      <c r="D55" s="171"/>
      <c r="E55" s="165"/>
      <c r="F55" s="166">
        <f>0.13*(E55)</f>
        <v>0</v>
      </c>
      <c r="G55" s="167">
        <f>+E55+F55</f>
        <v>0</v>
      </c>
      <c r="H55" s="460">
        <v>2374.1999999999998</v>
      </c>
    </row>
    <row r="56" spans="1:8" s="151" customFormat="1" ht="15" customHeight="1" thickBot="1">
      <c r="A56" s="529"/>
      <c r="B56" s="530"/>
      <c r="C56" s="530"/>
      <c r="D56" s="530"/>
      <c r="E56" s="530"/>
      <c r="F56" s="530"/>
      <c r="G56" s="530"/>
      <c r="H56" s="531"/>
    </row>
    <row r="57" spans="1:8" customFormat="1" ht="16.5" customHeight="1" thickTop="1" thickBot="1">
      <c r="A57" s="163" t="s">
        <v>10</v>
      </c>
      <c r="B57" s="4"/>
      <c r="C57" s="18"/>
      <c r="D57" s="4"/>
      <c r="E57" s="4"/>
      <c r="F57" s="4"/>
      <c r="G57" s="4"/>
      <c r="H57" s="489"/>
    </row>
    <row r="58" spans="1:8" customFormat="1" ht="12" customHeight="1" thickTop="1">
      <c r="A58" s="93"/>
      <c r="B58" s="17"/>
      <c r="C58" s="17"/>
      <c r="D58" s="17"/>
      <c r="E58" s="17"/>
      <c r="F58" s="17"/>
      <c r="G58" s="17"/>
      <c r="H58" s="94"/>
    </row>
    <row r="59" spans="1:8" customFormat="1" ht="15" customHeight="1">
      <c r="A59" s="96"/>
      <c r="B59" s="28" t="s">
        <v>17</v>
      </c>
      <c r="C59" s="29"/>
      <c r="D59" s="29"/>
      <c r="E59" s="29"/>
      <c r="F59" s="29"/>
      <c r="G59" s="29"/>
      <c r="H59" s="173"/>
    </row>
    <row r="60" spans="1:8" customFormat="1" ht="12" customHeight="1">
      <c r="A60" s="96"/>
      <c r="B60" s="29"/>
      <c r="C60" s="29"/>
      <c r="D60" s="29"/>
      <c r="E60" s="29"/>
      <c r="F60" s="29"/>
      <c r="G60" s="29"/>
      <c r="H60" s="173"/>
    </row>
    <row r="61" spans="1:8" customFormat="1" ht="12" customHeight="1">
      <c r="A61" s="93" t="s">
        <v>21</v>
      </c>
      <c r="B61" s="29"/>
      <c r="C61" s="29"/>
      <c r="D61" s="29"/>
      <c r="E61" s="29"/>
      <c r="F61" s="29"/>
      <c r="G61" s="29"/>
      <c r="H61" s="173"/>
    </row>
    <row r="62" spans="1:8" customFormat="1" ht="12" customHeight="1">
      <c r="A62" s="93" t="s">
        <v>22</v>
      </c>
      <c r="B62" s="29"/>
      <c r="C62" s="29"/>
      <c r="D62" s="29"/>
      <c r="E62" s="29"/>
      <c r="F62" s="29"/>
      <c r="G62" s="29"/>
      <c r="H62" s="173"/>
    </row>
    <row r="63" spans="1:8" customFormat="1" ht="12" customHeight="1">
      <c r="A63" s="93" t="s">
        <v>23</v>
      </c>
      <c r="B63" s="30"/>
      <c r="C63" s="31"/>
      <c r="D63" s="31"/>
      <c r="E63" s="31"/>
      <c r="F63" s="31"/>
      <c r="G63" s="31"/>
      <c r="H63" s="173"/>
    </row>
    <row r="64" spans="1:8" customFormat="1" ht="12" customHeight="1">
      <c r="A64" s="91" t="s">
        <v>24</v>
      </c>
      <c r="B64" s="29"/>
      <c r="C64" s="29"/>
      <c r="D64" s="29"/>
      <c r="E64" s="29"/>
      <c r="F64" s="29"/>
      <c r="G64" s="29"/>
      <c r="H64" s="173"/>
    </row>
    <row r="65" spans="1:8" customFormat="1" ht="12" customHeight="1">
      <c r="A65" s="91" t="s">
        <v>25</v>
      </c>
      <c r="B65" s="29"/>
      <c r="C65" s="29"/>
      <c r="D65" s="31"/>
      <c r="E65" s="31"/>
      <c r="F65" s="31"/>
      <c r="G65" s="31"/>
      <c r="H65" s="174"/>
    </row>
    <row r="66" spans="1:8" customFormat="1" ht="12" customHeight="1">
      <c r="A66" s="93" t="s">
        <v>26</v>
      </c>
      <c r="B66" s="29"/>
      <c r="C66" s="29"/>
      <c r="D66" s="29"/>
      <c r="E66" s="29"/>
      <c r="F66" s="29"/>
      <c r="G66" s="29"/>
      <c r="H66" s="173"/>
    </row>
    <row r="67" spans="1:8" customFormat="1" ht="12" customHeight="1">
      <c r="A67" s="93" t="s">
        <v>27</v>
      </c>
      <c r="B67" s="29"/>
      <c r="C67" s="29"/>
      <c r="D67" s="29"/>
      <c r="E67" s="29"/>
      <c r="F67" s="29"/>
      <c r="G67" s="29"/>
      <c r="H67" s="173"/>
    </row>
    <row r="68" spans="1:8" customFormat="1" ht="12" customHeight="1">
      <c r="A68" s="93" t="s">
        <v>28</v>
      </c>
      <c r="B68" s="29"/>
      <c r="C68" s="29"/>
      <c r="D68" s="29"/>
      <c r="E68" s="29"/>
      <c r="F68" s="29"/>
      <c r="G68" s="29"/>
      <c r="H68" s="173"/>
    </row>
    <row r="69" spans="1:8" customFormat="1" ht="12" customHeight="1">
      <c r="A69" s="91" t="s">
        <v>29</v>
      </c>
      <c r="B69" s="29"/>
      <c r="C69" s="29"/>
      <c r="D69" s="29"/>
      <c r="E69" s="29"/>
      <c r="F69" s="68" t="s">
        <v>43</v>
      </c>
      <c r="G69" s="68"/>
      <c r="H69" s="92"/>
    </row>
    <row r="70" spans="1:8" customFormat="1" ht="12" customHeight="1">
      <c r="A70" s="93"/>
      <c r="B70" s="17"/>
      <c r="C70" s="17"/>
      <c r="D70" s="17"/>
      <c r="E70" s="17"/>
      <c r="F70" s="17"/>
      <c r="G70" s="17"/>
      <c r="H70" s="94"/>
    </row>
    <row r="71" spans="1:8" customFormat="1" ht="15.75">
      <c r="A71" s="95" t="s">
        <v>16</v>
      </c>
      <c r="B71" s="12"/>
      <c r="C71" s="19">
        <v>60</v>
      </c>
      <c r="D71" s="12" t="s">
        <v>11</v>
      </c>
      <c r="E71" s="12"/>
      <c r="F71" s="68" t="s">
        <v>163</v>
      </c>
      <c r="G71" s="68"/>
      <c r="H71" s="92"/>
    </row>
    <row r="72" spans="1:8" customFormat="1" ht="12.75" customHeight="1" thickBot="1">
      <c r="A72" s="98"/>
      <c r="B72" s="99"/>
      <c r="C72" s="99"/>
      <c r="D72" s="99"/>
      <c r="E72" s="99"/>
      <c r="F72" s="99"/>
      <c r="G72" s="99"/>
      <c r="H72" s="100"/>
    </row>
    <row r="73" spans="1:8" ht="12" customHeight="1"/>
    <row r="74" spans="1:8" ht="12" customHeight="1"/>
    <row r="75" spans="1:8" ht="16.5" customHeight="1"/>
    <row r="76" spans="1:8" ht="12" customHeight="1"/>
    <row r="77" spans="1:8" ht="15" customHeight="1"/>
    <row r="78" spans="1:8" ht="12" customHeight="1"/>
    <row r="79" spans="1:8" ht="12" customHeight="1"/>
    <row r="80" spans="1:8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9" customHeight="1"/>
    <row r="90" ht="12.75" customHeight="1"/>
    <row r="91" ht="16.5" customHeight="1"/>
    <row r="92" ht="12" customHeight="1"/>
    <row r="93" ht="12" customHeight="1"/>
    <row r="94" ht="12" customHeight="1"/>
    <row r="95" ht="12.75" customHeight="1"/>
    <row r="96" ht="12" customHeight="1"/>
    <row r="97" ht="12" customHeight="1"/>
    <row r="98" ht="12" customHeight="1"/>
    <row r="99" ht="9" customHeight="1"/>
    <row r="100" ht="12" customHeight="1"/>
  </sheetData>
  <mergeCells count="3">
    <mergeCell ref="A56:H56"/>
    <mergeCell ref="A2:H2"/>
    <mergeCell ref="D13:D14"/>
  </mergeCells>
  <printOptions horizontalCentered="1"/>
  <pageMargins left="0" right="0" top="0" bottom="0" header="0.5" footer="0.5"/>
  <pageSetup paperSize="5" scale="8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1"/>
  <sheetViews>
    <sheetView view="pageBreakPreview" zoomScaleNormal="100" zoomScaleSheetLayoutView="100" workbookViewId="0">
      <selection activeCell="B3" sqref="B3:E3"/>
    </sheetView>
  </sheetViews>
  <sheetFormatPr defaultColWidth="9.6640625" defaultRowHeight="15"/>
  <cols>
    <col min="1" max="1" width="21.77734375" customWidth="1"/>
    <col min="2" max="2" width="10.77734375" customWidth="1"/>
    <col min="3" max="3" width="11.77734375" customWidth="1"/>
    <col min="4" max="4" width="10.77734375" customWidth="1"/>
    <col min="5" max="7" width="11.77734375" customWidth="1"/>
  </cols>
  <sheetData>
    <row r="1" spans="1:7" ht="21" customHeight="1">
      <c r="A1" s="512" t="str">
        <f>'100 Series'!A2</f>
        <v>BID TEMPLATE</v>
      </c>
      <c r="B1" s="513"/>
      <c r="C1" s="513"/>
      <c r="D1" s="513"/>
      <c r="E1" s="513"/>
      <c r="F1" s="513"/>
      <c r="G1" s="514"/>
    </row>
    <row r="2" spans="1:7" ht="14.25" customHeight="1">
      <c r="A2" s="73"/>
      <c r="B2" s="12"/>
      <c r="C2" s="12"/>
      <c r="D2" s="12"/>
      <c r="E2" s="13" t="s">
        <v>0</v>
      </c>
      <c r="F2" s="148">
        <f>'800 Series '!$G$2</f>
        <v>44652</v>
      </c>
      <c r="G2" s="74"/>
    </row>
    <row r="3" spans="1:7" ht="15" customHeight="1">
      <c r="A3" s="75" t="s">
        <v>18</v>
      </c>
      <c r="B3" s="231" t="str">
        <f>'100 Series'!B$4</f>
        <v>Place St Thomas, Shea Village, North Ridge</v>
      </c>
      <c r="C3" s="231"/>
      <c r="D3" s="231"/>
      <c r="E3" s="231"/>
      <c r="F3" s="27"/>
      <c r="G3" s="76"/>
    </row>
    <row r="4" spans="1:7" ht="15" customHeight="1">
      <c r="A4" s="75" t="s">
        <v>19</v>
      </c>
      <c r="B4" s="41" t="s">
        <v>140</v>
      </c>
      <c r="C4" s="42"/>
      <c r="D4" s="16"/>
      <c r="E4" s="14" t="s">
        <v>2</v>
      </c>
      <c r="F4" s="26" t="str">
        <f>'100 Series'!$G$5</f>
        <v>XXX - 066, 067, XXX, XXX</v>
      </c>
      <c r="G4" s="77"/>
    </row>
    <row r="5" spans="1:7" ht="15" customHeight="1">
      <c r="A5" s="75"/>
      <c r="B5" s="14" t="s">
        <v>1</v>
      </c>
      <c r="C5" s="14"/>
      <c r="D5" s="14"/>
      <c r="E5" s="539"/>
      <c r="F5" s="539"/>
      <c r="G5" s="540"/>
    </row>
    <row r="6" spans="1:7" ht="15" customHeight="1">
      <c r="A6" s="75" t="s">
        <v>3</v>
      </c>
      <c r="B6" s="26">
        <f>'800 Series '!$B$6</f>
        <v>0</v>
      </c>
      <c r="C6" s="117"/>
      <c r="D6" s="117"/>
      <c r="E6" s="468"/>
      <c r="F6" s="468"/>
      <c r="G6" s="78"/>
    </row>
    <row r="7" spans="1:7" ht="15" customHeight="1">
      <c r="A7" s="75"/>
      <c r="B7" s="113"/>
      <c r="C7" s="113"/>
      <c r="D7" s="113"/>
      <c r="E7" s="114"/>
      <c r="F7" s="114" t="s">
        <v>4</v>
      </c>
      <c r="G7" s="78"/>
    </row>
    <row r="8" spans="1:7" ht="15" customHeight="1">
      <c r="A8" s="75" t="s">
        <v>20</v>
      </c>
      <c r="B8" s="45" t="s">
        <v>32</v>
      </c>
      <c r="C8" s="14"/>
      <c r="D8" s="14"/>
      <c r="E8" s="120" t="str">
        <f>'800 Series '!$F$8</f>
        <v>April 1, 2022 to March 31, 2023</v>
      </c>
      <c r="F8" s="1"/>
      <c r="G8" s="79"/>
    </row>
    <row r="9" spans="1:7" ht="9" customHeight="1" thickBot="1">
      <c r="A9" s="181"/>
      <c r="B9" s="175"/>
      <c r="C9" s="176"/>
      <c r="D9" s="177"/>
      <c r="E9" s="178"/>
      <c r="F9" s="176"/>
      <c r="G9" s="182"/>
    </row>
    <row r="10" spans="1:7" ht="19.5" thickTop="1" thickBot="1">
      <c r="A10" s="526" t="s">
        <v>111</v>
      </c>
      <c r="B10" s="527"/>
      <c r="C10" s="527"/>
      <c r="D10" s="527"/>
      <c r="E10" s="527"/>
      <c r="F10" s="527"/>
      <c r="G10" s="528"/>
    </row>
    <row r="11" spans="1:7" ht="15" customHeight="1" thickTop="1" thickBot="1">
      <c r="A11" s="80"/>
      <c r="B11" s="6" t="s">
        <v>1</v>
      </c>
      <c r="C11" s="7" t="s">
        <v>1</v>
      </c>
      <c r="D11" s="7"/>
      <c r="E11" s="34" t="s">
        <v>5</v>
      </c>
      <c r="F11" s="8" t="s">
        <v>30</v>
      </c>
      <c r="G11" s="81" t="s">
        <v>6</v>
      </c>
    </row>
    <row r="12" spans="1:7" ht="15" customHeight="1" thickTop="1">
      <c r="A12" s="82" t="s">
        <v>7</v>
      </c>
      <c r="B12" s="23" t="s">
        <v>13</v>
      </c>
      <c r="C12" s="20"/>
      <c r="D12" s="20"/>
      <c r="E12" s="35" t="s">
        <v>12</v>
      </c>
      <c r="F12" s="46">
        <v>0.13</v>
      </c>
      <c r="G12" s="83"/>
    </row>
    <row r="13" spans="1:7" ht="15" customHeight="1">
      <c r="A13" s="84" t="s">
        <v>1</v>
      </c>
      <c r="B13" s="24" t="s">
        <v>14</v>
      </c>
      <c r="C13" s="20"/>
      <c r="D13" s="20"/>
      <c r="E13" s="36"/>
      <c r="F13" s="11"/>
      <c r="G13" s="85"/>
    </row>
    <row r="14" spans="1:7" ht="15" customHeight="1">
      <c r="A14" s="86" t="s">
        <v>8</v>
      </c>
      <c r="B14" s="39" t="s">
        <v>15</v>
      </c>
      <c r="C14" s="21">
        <v>680</v>
      </c>
      <c r="D14" s="21"/>
      <c r="E14" s="36" t="s">
        <v>1</v>
      </c>
      <c r="F14" s="11" t="s">
        <v>1</v>
      </c>
      <c r="G14" s="85" t="s">
        <v>1</v>
      </c>
    </row>
    <row r="15" spans="1:7" ht="15" customHeight="1" thickBot="1">
      <c r="A15" s="87" t="s">
        <v>1</v>
      </c>
      <c r="B15" s="40" t="s">
        <v>1</v>
      </c>
      <c r="C15" s="22">
        <v>1</v>
      </c>
      <c r="D15" s="22"/>
      <c r="E15" s="37"/>
      <c r="F15" s="10"/>
      <c r="G15" s="88"/>
    </row>
    <row r="16" spans="1:7" ht="15" customHeight="1" thickTop="1">
      <c r="A16" s="89" t="s">
        <v>9</v>
      </c>
      <c r="B16" s="2"/>
      <c r="C16" s="2"/>
      <c r="D16" s="2"/>
      <c r="E16" s="43"/>
      <c r="F16" s="3"/>
      <c r="G16" s="90"/>
    </row>
    <row r="17" spans="1:7" ht="23.25" customHeight="1">
      <c r="A17" s="523" t="s">
        <v>112</v>
      </c>
      <c r="B17" s="524"/>
      <c r="C17" s="524"/>
      <c r="D17" s="524"/>
      <c r="E17" s="524"/>
      <c r="F17" s="524"/>
      <c r="G17" s="525"/>
    </row>
    <row r="18" spans="1:7" ht="15" customHeight="1">
      <c r="A18" s="548" t="s">
        <v>251</v>
      </c>
      <c r="B18" s="547">
        <v>1569</v>
      </c>
      <c r="C18" s="32"/>
      <c r="D18" s="32"/>
      <c r="E18" s="49">
        <f>C18</f>
        <v>0</v>
      </c>
      <c r="F18" s="47">
        <f>+E18*0.13</f>
        <v>0</v>
      </c>
      <c r="G18" s="170">
        <f>+E18+F18</f>
        <v>0</v>
      </c>
    </row>
    <row r="19" spans="1:7" ht="15" customHeight="1">
      <c r="A19" s="548" t="s">
        <v>230</v>
      </c>
      <c r="B19" s="547">
        <v>1569</v>
      </c>
      <c r="C19" s="32"/>
      <c r="D19" s="32"/>
      <c r="E19" s="49">
        <f>C19</f>
        <v>0</v>
      </c>
      <c r="F19" s="47">
        <f>+E19*0.13</f>
        <v>0</v>
      </c>
      <c r="G19" s="170">
        <f>+E19+F19</f>
        <v>0</v>
      </c>
    </row>
    <row r="20" spans="1:7">
      <c r="A20" s="541"/>
      <c r="B20" s="542"/>
      <c r="C20" s="542"/>
      <c r="D20" s="542"/>
      <c r="E20" s="550"/>
      <c r="F20" s="543"/>
      <c r="G20" s="551"/>
    </row>
    <row r="21" spans="1:7" ht="15" customHeight="1">
      <c r="A21" s="548" t="s">
        <v>220</v>
      </c>
      <c r="B21" s="547">
        <f>'[1]1000 Series '!B33</f>
        <v>1777</v>
      </c>
      <c r="C21" s="101"/>
      <c r="D21" s="32"/>
      <c r="E21" s="49">
        <f>C21</f>
        <v>0</v>
      </c>
      <c r="F21" s="47">
        <f>+E21*0.13</f>
        <v>0</v>
      </c>
      <c r="G21" s="170">
        <f>+E21+F21</f>
        <v>0</v>
      </c>
    </row>
    <row r="22" spans="1:7" ht="15" customHeight="1">
      <c r="A22" s="548" t="s">
        <v>221</v>
      </c>
      <c r="B22" s="547">
        <f>'[1]1000 Series '!B34</f>
        <v>1777</v>
      </c>
      <c r="C22" s="101"/>
      <c r="D22" s="32"/>
      <c r="E22" s="49">
        <f>C22</f>
        <v>0</v>
      </c>
      <c r="F22" s="47">
        <f>+E22*0.13</f>
        <v>0</v>
      </c>
      <c r="G22" s="170">
        <f>+E22+F22</f>
        <v>0</v>
      </c>
    </row>
    <row r="23" spans="1:7" ht="15" customHeight="1">
      <c r="A23" s="548" t="s">
        <v>231</v>
      </c>
      <c r="B23" s="547">
        <v>1777</v>
      </c>
      <c r="C23" s="32"/>
      <c r="D23" s="32"/>
      <c r="E23" s="49">
        <f t="shared" ref="E23:E24" si="0">C23</f>
        <v>0</v>
      </c>
      <c r="F23" s="47">
        <v>36.4</v>
      </c>
      <c r="G23" s="170">
        <v>316.39999999999998</v>
      </c>
    </row>
    <row r="24" spans="1:7" ht="15" customHeight="1">
      <c r="A24" s="548" t="s">
        <v>232</v>
      </c>
      <c r="B24" s="547">
        <v>1777</v>
      </c>
      <c r="C24" s="32"/>
      <c r="D24" s="32"/>
      <c r="E24" s="49">
        <f t="shared" si="0"/>
        <v>0</v>
      </c>
      <c r="F24" s="47">
        <v>36.4</v>
      </c>
      <c r="G24" s="170">
        <v>316.39999999999998</v>
      </c>
    </row>
    <row r="25" spans="1:7" ht="15" customHeight="1">
      <c r="A25" s="548"/>
      <c r="B25" s="547"/>
      <c r="C25" s="32"/>
      <c r="D25" s="32"/>
      <c r="E25" s="49"/>
      <c r="F25" s="47"/>
      <c r="G25" s="170"/>
    </row>
    <row r="26" spans="1:7" ht="15" customHeight="1">
      <c r="A26" s="548" t="s">
        <v>233</v>
      </c>
      <c r="B26" s="547">
        <v>2655</v>
      </c>
      <c r="C26" s="32"/>
      <c r="D26" s="32"/>
      <c r="E26" s="49">
        <f>C26</f>
        <v>0</v>
      </c>
      <c r="F26" s="47">
        <f t="shared" ref="F26:F32" si="1">+E26*0.13</f>
        <v>0</v>
      </c>
      <c r="G26" s="170">
        <f t="shared" ref="G26:G32" si="2">+E26+F26</f>
        <v>0</v>
      </c>
    </row>
    <row r="27" spans="1:7" ht="15" customHeight="1">
      <c r="A27" s="548" t="s">
        <v>234</v>
      </c>
      <c r="B27" s="547">
        <v>2655</v>
      </c>
      <c r="C27" s="32"/>
      <c r="D27" s="32"/>
      <c r="E27" s="49">
        <f>C27</f>
        <v>0</v>
      </c>
      <c r="F27" s="47">
        <f t="shared" si="1"/>
        <v>0</v>
      </c>
      <c r="G27" s="170">
        <f t="shared" si="2"/>
        <v>0</v>
      </c>
    </row>
    <row r="28" spans="1:7" ht="15" customHeight="1">
      <c r="A28" s="548"/>
      <c r="B28" s="547"/>
      <c r="C28" s="32"/>
      <c r="D28" s="32"/>
      <c r="E28" s="49"/>
      <c r="F28" s="47"/>
      <c r="G28" s="170"/>
    </row>
    <row r="29" spans="1:7" ht="15" customHeight="1">
      <c r="A29" s="548" t="s">
        <v>141</v>
      </c>
      <c r="B29" s="547">
        <v>2560</v>
      </c>
      <c r="C29" s="32"/>
      <c r="D29" s="32"/>
      <c r="E29" s="49">
        <f>C29</f>
        <v>0</v>
      </c>
      <c r="F29" s="47">
        <f t="shared" si="1"/>
        <v>0</v>
      </c>
      <c r="G29" s="170">
        <f t="shared" si="2"/>
        <v>0</v>
      </c>
    </row>
    <row r="30" spans="1:7" ht="15" customHeight="1">
      <c r="A30" s="548" t="s">
        <v>142</v>
      </c>
      <c r="B30" s="547">
        <v>2560</v>
      </c>
      <c r="C30" s="32"/>
      <c r="D30" s="552"/>
      <c r="E30" s="49">
        <f>C30</f>
        <v>0</v>
      </c>
      <c r="F30" s="47">
        <f t="shared" si="1"/>
        <v>0</v>
      </c>
      <c r="G30" s="170">
        <f t="shared" si="2"/>
        <v>0</v>
      </c>
    </row>
    <row r="31" spans="1:7" ht="15" customHeight="1">
      <c r="A31" s="548" t="s">
        <v>252</v>
      </c>
      <c r="B31" s="547">
        <v>2560</v>
      </c>
      <c r="C31" s="32"/>
      <c r="D31" s="32"/>
      <c r="E31" s="49">
        <f>C31</f>
        <v>0</v>
      </c>
      <c r="F31" s="47">
        <f t="shared" si="1"/>
        <v>0</v>
      </c>
      <c r="G31" s="170">
        <f t="shared" si="2"/>
        <v>0</v>
      </c>
    </row>
    <row r="32" spans="1:7" ht="15" customHeight="1">
      <c r="A32" s="548" t="s">
        <v>253</v>
      </c>
      <c r="B32" s="547">
        <v>2560</v>
      </c>
      <c r="C32" s="32"/>
      <c r="D32" s="552"/>
      <c r="E32" s="49">
        <f>C32</f>
        <v>0</v>
      </c>
      <c r="F32" s="47">
        <f t="shared" si="1"/>
        <v>0</v>
      </c>
      <c r="G32" s="170">
        <f t="shared" si="2"/>
        <v>0</v>
      </c>
    </row>
    <row r="33" spans="1:9" ht="15" customHeight="1">
      <c r="A33" s="548"/>
      <c r="B33" s="547"/>
      <c r="C33" s="32"/>
      <c r="D33" s="552"/>
      <c r="E33" s="49"/>
      <c r="F33" s="47"/>
      <c r="G33" s="170"/>
    </row>
    <row r="34" spans="1:9" ht="15" customHeight="1">
      <c r="A34" s="548" t="s">
        <v>235</v>
      </c>
      <c r="B34" s="547">
        <v>2678</v>
      </c>
      <c r="C34" s="32"/>
      <c r="D34" s="32"/>
      <c r="E34" s="49">
        <f>C34</f>
        <v>0</v>
      </c>
      <c r="F34" s="47">
        <f>+E34*0.13</f>
        <v>0</v>
      </c>
      <c r="G34" s="170">
        <f>+E34+F34</f>
        <v>0</v>
      </c>
    </row>
    <row r="35" spans="1:9" ht="15" customHeight="1">
      <c r="A35" s="548" t="s">
        <v>236</v>
      </c>
      <c r="B35" s="547">
        <v>2678</v>
      </c>
      <c r="C35" s="32"/>
      <c r="D35" s="32"/>
      <c r="E35" s="49">
        <f>C35</f>
        <v>0</v>
      </c>
      <c r="F35" s="47">
        <f>+E35*0.13</f>
        <v>0</v>
      </c>
      <c r="G35" s="170">
        <f>+E35+F35</f>
        <v>0</v>
      </c>
    </row>
    <row r="36" spans="1:9" ht="15" customHeight="1">
      <c r="A36" s="162"/>
      <c r="B36" s="25"/>
      <c r="C36" s="32"/>
      <c r="D36" s="32"/>
      <c r="E36" s="49"/>
      <c r="F36" s="47"/>
      <c r="G36" s="170"/>
    </row>
    <row r="37" spans="1:9" s="226" customFormat="1" ht="23.25" customHeight="1">
      <c r="A37" s="537" t="s">
        <v>218</v>
      </c>
      <c r="B37" s="510"/>
      <c r="C37" s="510"/>
      <c r="D37" s="510"/>
      <c r="E37" s="510"/>
      <c r="F37" s="510"/>
      <c r="G37" s="538"/>
      <c r="I37" s="348"/>
    </row>
    <row r="38" spans="1:9" ht="15" customHeight="1">
      <c r="A38" s="548" t="str">
        <f>A18</f>
        <v>1020 - A - 5PC ENS</v>
      </c>
      <c r="B38" s="547">
        <f>B18</f>
        <v>1569</v>
      </c>
      <c r="C38" s="32"/>
      <c r="D38" s="32"/>
      <c r="E38" s="49">
        <f>C38</f>
        <v>0</v>
      </c>
      <c r="F38" s="47">
        <f>+E38*0.13</f>
        <v>0</v>
      </c>
      <c r="G38" s="170">
        <f>+E38+F38</f>
        <v>0</v>
      </c>
    </row>
    <row r="39" spans="1:9" ht="15" customHeight="1">
      <c r="A39" s="548" t="s">
        <v>230</v>
      </c>
      <c r="B39" s="547">
        <f>B19</f>
        <v>1569</v>
      </c>
      <c r="C39" s="32"/>
      <c r="D39" s="32"/>
      <c r="E39" s="49">
        <f>C39</f>
        <v>0</v>
      </c>
      <c r="F39" s="47">
        <f>+E39*0.13</f>
        <v>0</v>
      </c>
      <c r="G39" s="170">
        <f>+E39+F39</f>
        <v>0</v>
      </c>
    </row>
    <row r="40" spans="1:9">
      <c r="A40" s="541"/>
      <c r="B40" s="542"/>
      <c r="C40" s="542"/>
      <c r="D40" s="542"/>
      <c r="E40" s="550"/>
      <c r="F40" s="543"/>
      <c r="G40" s="551"/>
    </row>
    <row r="41" spans="1:9" ht="15" customHeight="1">
      <c r="A41" s="548" t="s">
        <v>220</v>
      </c>
      <c r="B41" s="547">
        <f>B21</f>
        <v>1777</v>
      </c>
      <c r="C41" s="101"/>
      <c r="D41" s="32"/>
      <c r="E41" s="49">
        <f>C41</f>
        <v>0</v>
      </c>
      <c r="F41" s="47">
        <f>+E41*0.13</f>
        <v>0</v>
      </c>
      <c r="G41" s="170">
        <f>+E41+F41</f>
        <v>0</v>
      </c>
    </row>
    <row r="42" spans="1:9" ht="15" customHeight="1">
      <c r="A42" s="548" t="s">
        <v>221</v>
      </c>
      <c r="B42" s="547">
        <f>B22</f>
        <v>1777</v>
      </c>
      <c r="C42" s="101"/>
      <c r="D42" s="32"/>
      <c r="E42" s="49">
        <f>C42</f>
        <v>0</v>
      </c>
      <c r="F42" s="47">
        <f>+E42*0.13</f>
        <v>0</v>
      </c>
      <c r="G42" s="170">
        <f>+E42+F42</f>
        <v>0</v>
      </c>
    </row>
    <row r="43" spans="1:9" ht="15" customHeight="1">
      <c r="A43" s="548" t="s">
        <v>231</v>
      </c>
      <c r="B43" s="547">
        <f>B23</f>
        <v>1777</v>
      </c>
      <c r="C43" s="32"/>
      <c r="D43" s="32"/>
      <c r="E43" s="49">
        <f t="shared" ref="E43:E44" si="3">C43</f>
        <v>0</v>
      </c>
      <c r="F43" s="47">
        <v>36.4</v>
      </c>
      <c r="G43" s="170">
        <v>316.39999999999998</v>
      </c>
    </row>
    <row r="44" spans="1:9" ht="15" customHeight="1">
      <c r="A44" s="548" t="s">
        <v>232</v>
      </c>
      <c r="B44" s="547">
        <f>B24</f>
        <v>1777</v>
      </c>
      <c r="C44" s="32"/>
      <c r="D44" s="32"/>
      <c r="E44" s="49">
        <f t="shared" si="3"/>
        <v>0</v>
      </c>
      <c r="F44" s="47">
        <v>36.4</v>
      </c>
      <c r="G44" s="170">
        <v>316.39999999999998</v>
      </c>
    </row>
    <row r="45" spans="1:9" ht="15" customHeight="1">
      <c r="A45" s="548"/>
      <c r="B45" s="547"/>
      <c r="C45" s="32"/>
      <c r="D45" s="32"/>
      <c r="E45" s="49"/>
      <c r="F45" s="47"/>
      <c r="G45" s="170"/>
    </row>
    <row r="46" spans="1:9" ht="15" customHeight="1">
      <c r="A46" s="548" t="s">
        <v>233</v>
      </c>
      <c r="B46" s="547">
        <f>B26</f>
        <v>2655</v>
      </c>
      <c r="C46" s="32"/>
      <c r="D46" s="32"/>
      <c r="E46" s="49">
        <f>C46</f>
        <v>0</v>
      </c>
      <c r="F46" s="47">
        <f>+E46*0.13</f>
        <v>0</v>
      </c>
      <c r="G46" s="170">
        <f>+E46+F46</f>
        <v>0</v>
      </c>
    </row>
    <row r="47" spans="1:9" ht="15" customHeight="1">
      <c r="A47" s="548" t="s">
        <v>234</v>
      </c>
      <c r="B47" s="547">
        <f>B27</f>
        <v>2655</v>
      </c>
      <c r="C47" s="32"/>
      <c r="D47" s="32"/>
      <c r="E47" s="49">
        <f>C47</f>
        <v>0</v>
      </c>
      <c r="F47" s="47">
        <f>+E47*0.13</f>
        <v>0</v>
      </c>
      <c r="G47" s="170">
        <f>+E47+F47</f>
        <v>0</v>
      </c>
    </row>
    <row r="48" spans="1:9" ht="15" customHeight="1">
      <c r="A48" s="548"/>
      <c r="B48" s="547"/>
      <c r="C48" s="32"/>
      <c r="D48" s="32"/>
      <c r="E48" s="49"/>
      <c r="F48" s="47"/>
      <c r="G48" s="170"/>
    </row>
    <row r="49" spans="1:7" ht="15" customHeight="1">
      <c r="A49" s="548" t="s">
        <v>141</v>
      </c>
      <c r="B49" s="547">
        <f>B29</f>
        <v>2560</v>
      </c>
      <c r="C49" s="32"/>
      <c r="D49" s="32"/>
      <c r="E49" s="49">
        <f>C49</f>
        <v>0</v>
      </c>
      <c r="F49" s="47">
        <f>+E49*0.13</f>
        <v>0</v>
      </c>
      <c r="G49" s="170">
        <f>+E49+F49</f>
        <v>0</v>
      </c>
    </row>
    <row r="50" spans="1:7" ht="15" customHeight="1">
      <c r="A50" s="548" t="s">
        <v>142</v>
      </c>
      <c r="B50" s="547">
        <f>B30</f>
        <v>2560</v>
      </c>
      <c r="C50" s="32"/>
      <c r="D50" s="552"/>
      <c r="E50" s="49">
        <f>C50</f>
        <v>0</v>
      </c>
      <c r="F50" s="47">
        <f>+E50*0.13</f>
        <v>0</v>
      </c>
      <c r="G50" s="170">
        <f>+E50+F50</f>
        <v>0</v>
      </c>
    </row>
    <row r="51" spans="1:7" ht="15" customHeight="1">
      <c r="A51" s="548" t="str">
        <f>A31</f>
        <v>1046 - A - 4PC ENS</v>
      </c>
      <c r="B51" s="547">
        <f>B31</f>
        <v>2560</v>
      </c>
      <c r="C51" s="32"/>
      <c r="D51" s="32"/>
      <c r="E51" s="49">
        <f>C51</f>
        <v>0</v>
      </c>
      <c r="F51" s="47">
        <f>+E51*0.13</f>
        <v>0</v>
      </c>
      <c r="G51" s="170">
        <f>+E51+F51</f>
        <v>0</v>
      </c>
    </row>
    <row r="52" spans="1:7" ht="15" customHeight="1">
      <c r="A52" s="548" t="str">
        <f>A32</f>
        <v>1046 - B - 4PC ENS</v>
      </c>
      <c r="B52" s="547">
        <f>B32</f>
        <v>2560</v>
      </c>
      <c r="C52" s="32"/>
      <c r="D52" s="552"/>
      <c r="E52" s="49">
        <f>C52</f>
        <v>0</v>
      </c>
      <c r="F52" s="47">
        <f>+E52*0.13</f>
        <v>0</v>
      </c>
      <c r="G52" s="170">
        <f>+E52+F52</f>
        <v>0</v>
      </c>
    </row>
    <row r="53" spans="1:7" ht="15" customHeight="1">
      <c r="A53" s="548"/>
      <c r="B53" s="547"/>
      <c r="C53" s="32"/>
      <c r="D53" s="552"/>
      <c r="E53" s="49"/>
      <c r="F53" s="47"/>
      <c r="G53" s="170"/>
    </row>
    <row r="54" spans="1:7" ht="15" customHeight="1">
      <c r="A54" s="548" t="s">
        <v>235</v>
      </c>
      <c r="B54" s="547">
        <f>B34</f>
        <v>2678</v>
      </c>
      <c r="C54" s="32"/>
      <c r="D54" s="32"/>
      <c r="E54" s="49">
        <f>C54</f>
        <v>0</v>
      </c>
      <c r="F54" s="47">
        <f>+E54*0.13</f>
        <v>0</v>
      </c>
      <c r="G54" s="170">
        <f>+E54+F54</f>
        <v>0</v>
      </c>
    </row>
    <row r="55" spans="1:7" ht="15" customHeight="1">
      <c r="A55" s="548" t="s">
        <v>236</v>
      </c>
      <c r="B55" s="547">
        <f>B35</f>
        <v>2678</v>
      </c>
      <c r="C55" s="32"/>
      <c r="D55" s="32"/>
      <c r="E55" s="49">
        <f>C55</f>
        <v>0</v>
      </c>
      <c r="F55" s="47">
        <f>+E55*0.13</f>
        <v>0</v>
      </c>
      <c r="G55" s="170">
        <f>+E55+F55</f>
        <v>0</v>
      </c>
    </row>
    <row r="56" spans="1:7" ht="15" customHeight="1">
      <c r="A56" s="162"/>
      <c r="B56" s="25"/>
      <c r="C56" s="32"/>
      <c r="D56" s="32"/>
      <c r="E56" s="49"/>
      <c r="F56" s="47"/>
      <c r="G56" s="170"/>
    </row>
    <row r="57" spans="1:7" ht="15" customHeight="1">
      <c r="A57" s="162"/>
      <c r="B57" s="25"/>
      <c r="C57" s="32"/>
      <c r="D57" s="32"/>
      <c r="E57" s="49"/>
      <c r="F57" s="47"/>
      <c r="G57" s="170"/>
    </row>
    <row r="58" spans="1:7" ht="9" customHeight="1" thickBot="1">
      <c r="A58" s="469"/>
      <c r="B58" s="470"/>
      <c r="C58" s="470"/>
      <c r="D58" s="470"/>
      <c r="E58" s="471"/>
      <c r="F58" s="472"/>
      <c r="G58" s="473"/>
    </row>
    <row r="59" spans="1:7" ht="15" customHeight="1" thickTop="1">
      <c r="A59" s="96"/>
      <c r="B59" s="28" t="s">
        <v>17</v>
      </c>
      <c r="C59" s="29"/>
      <c r="D59" s="29"/>
      <c r="E59" s="29"/>
      <c r="F59" s="29"/>
      <c r="G59" s="94"/>
    </row>
    <row r="60" spans="1:7" ht="12" customHeight="1">
      <c r="A60" s="93" t="s">
        <v>21</v>
      </c>
      <c r="B60" s="29"/>
      <c r="C60" s="29"/>
      <c r="D60" s="29"/>
      <c r="E60" s="29"/>
      <c r="F60" s="29"/>
      <c r="G60" s="94"/>
    </row>
    <row r="61" spans="1:7" ht="12" customHeight="1">
      <c r="A61" s="93" t="s">
        <v>22</v>
      </c>
      <c r="B61" s="29"/>
      <c r="C61" s="29"/>
      <c r="D61" s="29"/>
      <c r="E61" s="29"/>
      <c r="F61" s="29"/>
      <c r="G61" s="94"/>
    </row>
    <row r="62" spans="1:7" ht="12" customHeight="1">
      <c r="A62" s="93" t="s">
        <v>23</v>
      </c>
      <c r="B62" s="30"/>
      <c r="C62" s="31"/>
      <c r="D62" s="31"/>
      <c r="E62" s="29"/>
      <c r="F62" s="29"/>
      <c r="G62" s="94"/>
    </row>
    <row r="63" spans="1:7" ht="12" customHeight="1">
      <c r="A63" s="91" t="s">
        <v>24</v>
      </c>
      <c r="B63" s="29"/>
      <c r="C63" s="29"/>
      <c r="D63" s="29"/>
      <c r="E63" s="29"/>
      <c r="F63" s="31"/>
      <c r="G63" s="97"/>
    </row>
    <row r="64" spans="1:7" ht="12" customHeight="1">
      <c r="A64" s="91" t="s">
        <v>25</v>
      </c>
      <c r="B64" s="29"/>
      <c r="C64" s="29"/>
      <c r="D64" s="31"/>
      <c r="E64" s="31"/>
      <c r="F64" s="29"/>
      <c r="G64" s="94"/>
    </row>
    <row r="65" spans="1:7" ht="12" customHeight="1">
      <c r="A65" s="93" t="s">
        <v>26</v>
      </c>
      <c r="B65" s="29"/>
      <c r="C65" s="29"/>
      <c r="D65" s="29"/>
      <c r="E65" s="29"/>
      <c r="F65" s="29"/>
      <c r="G65" s="94"/>
    </row>
    <row r="66" spans="1:7" ht="12" customHeight="1">
      <c r="A66" s="93" t="s">
        <v>27</v>
      </c>
      <c r="B66" s="29"/>
      <c r="C66" s="29"/>
      <c r="D66" s="29"/>
      <c r="E66" s="29"/>
      <c r="F66" s="29"/>
      <c r="G66" s="94"/>
    </row>
    <row r="67" spans="1:7" ht="12" customHeight="1">
      <c r="A67" s="93" t="s">
        <v>28</v>
      </c>
      <c r="B67" s="29"/>
      <c r="C67" s="29"/>
      <c r="D67" s="29"/>
      <c r="E67" s="29"/>
      <c r="F67" s="29"/>
      <c r="G67" s="94"/>
    </row>
    <row r="68" spans="1:7" ht="12" customHeight="1">
      <c r="A68" s="91" t="s">
        <v>29</v>
      </c>
      <c r="B68" s="29"/>
      <c r="C68" s="29"/>
      <c r="D68" s="29"/>
      <c r="E68" s="68" t="s">
        <v>43</v>
      </c>
      <c r="F68" s="68"/>
      <c r="G68" s="92"/>
    </row>
    <row r="69" spans="1:7" ht="12" customHeight="1">
      <c r="A69" s="93"/>
      <c r="B69" s="17"/>
      <c r="C69" s="17"/>
      <c r="D69" s="17"/>
      <c r="E69" s="17"/>
      <c r="F69" s="17"/>
      <c r="G69" s="94"/>
    </row>
    <row r="70" spans="1:7" ht="16.5" thickBot="1">
      <c r="A70" s="157" t="s">
        <v>16</v>
      </c>
      <c r="B70" s="158"/>
      <c r="C70" s="159">
        <v>60</v>
      </c>
      <c r="D70" s="158" t="s">
        <v>11</v>
      </c>
      <c r="E70" s="160" t="s">
        <v>163</v>
      </c>
      <c r="F70" s="160"/>
      <c r="G70" s="161"/>
    </row>
    <row r="71" spans="1:7" ht="12.75" customHeight="1" thickBot="1">
      <c r="A71" s="98"/>
      <c r="B71" s="99"/>
      <c r="C71" s="99"/>
      <c r="D71" s="99"/>
      <c r="E71" s="99"/>
      <c r="F71" s="99"/>
      <c r="G71" s="100"/>
    </row>
  </sheetData>
  <mergeCells count="5">
    <mergeCell ref="A37:G37"/>
    <mergeCell ref="A1:G1"/>
    <mergeCell ref="E5:G5"/>
    <mergeCell ref="A10:G10"/>
    <mergeCell ref="A17:G17"/>
  </mergeCells>
  <printOptions horizontalCentered="1"/>
  <pageMargins left="0" right="0" top="0" bottom="0" header="0.511811023622047" footer="0.511811023622047"/>
  <pageSetup paperSize="5" scale="9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3"/>
  <sheetViews>
    <sheetView view="pageBreakPreview" zoomScale="90" zoomScaleNormal="100" zoomScaleSheetLayoutView="90" workbookViewId="0">
      <selection activeCell="B4" sqref="B4:E4"/>
    </sheetView>
  </sheetViews>
  <sheetFormatPr defaultRowHeight="15"/>
  <cols>
    <col min="1" max="1" width="11.88671875" customWidth="1"/>
    <col min="5" max="5" width="27.6640625" customWidth="1"/>
    <col min="6" max="8" width="10.77734375" customWidth="1"/>
  </cols>
  <sheetData>
    <row r="1" spans="1:8" ht="11.25" customHeight="1">
      <c r="A1" s="70"/>
      <c r="B1" s="71"/>
      <c r="C1" s="71"/>
      <c r="D1" s="71"/>
      <c r="E1" s="71"/>
      <c r="F1" s="145"/>
      <c r="G1" s="146"/>
      <c r="H1" s="72"/>
    </row>
    <row r="2" spans="1:8" ht="21" customHeight="1">
      <c r="A2" s="532" t="str">
        <f>'100 Series'!A2</f>
        <v>BID TEMPLATE</v>
      </c>
      <c r="B2" s="533"/>
      <c r="C2" s="533"/>
      <c r="D2" s="533"/>
      <c r="E2" s="533"/>
      <c r="F2" s="533"/>
      <c r="G2" s="533"/>
      <c r="H2" s="534"/>
    </row>
    <row r="3" spans="1:8" ht="14.25" customHeight="1">
      <c r="A3" s="73"/>
      <c r="B3" s="12"/>
      <c r="C3" s="12"/>
      <c r="D3" s="12"/>
      <c r="E3" s="12"/>
      <c r="F3" s="13" t="s">
        <v>0</v>
      </c>
      <c r="G3" s="148">
        <f>'800 Series '!$G$2</f>
        <v>44652</v>
      </c>
      <c r="H3" s="74"/>
    </row>
    <row r="4" spans="1:8" ht="15" customHeight="1">
      <c r="A4" s="75" t="s">
        <v>18</v>
      </c>
      <c r="B4" s="231" t="str">
        <f>'100 Series'!B$4</f>
        <v>Place St Thomas, Shea Village, North Ridge</v>
      </c>
      <c r="C4" s="231"/>
      <c r="D4" s="231"/>
      <c r="E4" s="231"/>
      <c r="F4" s="27"/>
      <c r="G4" s="27"/>
      <c r="H4" s="76"/>
    </row>
    <row r="5" spans="1:8" ht="15" customHeight="1">
      <c r="A5" s="75" t="s">
        <v>19</v>
      </c>
      <c r="B5" s="41" t="s">
        <v>42</v>
      </c>
      <c r="C5" s="42"/>
      <c r="D5" s="14"/>
      <c r="E5" s="14"/>
      <c r="F5" s="14" t="s">
        <v>2</v>
      </c>
      <c r="G5" s="26" t="str">
        <f>'800 Series '!$G$4</f>
        <v>XXX - 066, 067, XXX, XXX</v>
      </c>
      <c r="H5" s="77"/>
    </row>
    <row r="6" spans="1:8" ht="15" customHeight="1">
      <c r="A6" s="75"/>
      <c r="B6" s="14" t="s">
        <v>1</v>
      </c>
      <c r="C6" s="14"/>
      <c r="D6" s="14"/>
      <c r="E6" s="14"/>
      <c r="F6" s="556"/>
      <c r="G6" s="556"/>
      <c r="H6" s="557"/>
    </row>
    <row r="7" spans="1:8" ht="15" customHeight="1">
      <c r="A7" s="75" t="s">
        <v>3</v>
      </c>
      <c r="B7" s="26">
        <f>'800 Series '!$B$6</f>
        <v>0</v>
      </c>
      <c r="C7" s="117"/>
      <c r="D7" s="117"/>
      <c r="E7" s="116"/>
      <c r="F7" s="116"/>
      <c r="G7" s="116"/>
      <c r="H7" s="78"/>
    </row>
    <row r="8" spans="1:8" ht="15" customHeight="1">
      <c r="A8" s="75"/>
      <c r="B8" s="113"/>
      <c r="C8" s="113"/>
      <c r="D8" s="113"/>
      <c r="E8" s="113"/>
      <c r="F8" s="114"/>
      <c r="G8" s="114" t="s">
        <v>4</v>
      </c>
      <c r="H8" s="78"/>
    </row>
    <row r="9" spans="1:8" ht="15" customHeight="1">
      <c r="A9" s="75" t="s">
        <v>20</v>
      </c>
      <c r="B9" s="45" t="s">
        <v>32</v>
      </c>
      <c r="C9" s="14"/>
      <c r="D9" s="15"/>
      <c r="E9" s="15"/>
      <c r="F9" s="120" t="str">
        <f>'800 Series '!$F$8</f>
        <v>April 1, 2022 to March 31, 2023</v>
      </c>
      <c r="G9" s="1"/>
      <c r="H9" s="79"/>
    </row>
    <row r="10" spans="1:8" ht="15" customHeight="1" thickBot="1">
      <c r="A10" s="181"/>
      <c r="B10" s="175"/>
      <c r="C10" s="176"/>
      <c r="D10" s="177"/>
      <c r="E10" s="177"/>
      <c r="F10" s="178"/>
      <c r="G10" s="176"/>
      <c r="H10" s="182"/>
    </row>
    <row r="11" spans="1:8" ht="19.5" thickTop="1" thickBot="1">
      <c r="A11" s="526" t="s">
        <v>111</v>
      </c>
      <c r="B11" s="527"/>
      <c r="C11" s="527"/>
      <c r="D11" s="527"/>
      <c r="E11" s="527"/>
      <c r="F11" s="527"/>
      <c r="G11" s="527"/>
      <c r="H11" s="528"/>
    </row>
    <row r="12" spans="1:8" ht="15" customHeight="1" thickTop="1" thickBot="1">
      <c r="A12" s="80"/>
      <c r="B12" s="6" t="s">
        <v>1</v>
      </c>
      <c r="C12" s="7" t="s">
        <v>1</v>
      </c>
      <c r="D12" s="9" t="s">
        <v>1</v>
      </c>
      <c r="E12" s="48"/>
      <c r="F12" s="34" t="s">
        <v>5</v>
      </c>
      <c r="G12" s="8" t="s">
        <v>30</v>
      </c>
      <c r="H12" s="81" t="s">
        <v>6</v>
      </c>
    </row>
    <row r="13" spans="1:8" ht="15" customHeight="1" thickTop="1">
      <c r="A13" s="82" t="s">
        <v>7</v>
      </c>
      <c r="B13" s="23"/>
      <c r="C13" s="20"/>
      <c r="D13" s="20"/>
      <c r="E13" s="20"/>
      <c r="F13" s="35" t="s">
        <v>12</v>
      </c>
      <c r="G13" s="46">
        <v>0.13</v>
      </c>
      <c r="H13" s="83"/>
    </row>
    <row r="14" spans="1:8" ht="15" customHeight="1">
      <c r="A14" s="84" t="s">
        <v>1</v>
      </c>
      <c r="B14" s="24"/>
      <c r="C14" s="20"/>
      <c r="D14" s="20"/>
      <c r="E14" s="20"/>
      <c r="F14" s="36"/>
      <c r="G14" s="11"/>
      <c r="H14" s="85"/>
    </row>
    <row r="15" spans="1:8" ht="15" customHeight="1">
      <c r="A15" s="86" t="s">
        <v>8</v>
      </c>
      <c r="B15" s="39"/>
      <c r="C15" s="21"/>
      <c r="D15" s="21"/>
      <c r="E15" s="21"/>
      <c r="F15" s="36" t="s">
        <v>1</v>
      </c>
      <c r="G15" s="11" t="s">
        <v>1</v>
      </c>
      <c r="H15" s="85" t="s">
        <v>1</v>
      </c>
    </row>
    <row r="16" spans="1:8" ht="15" customHeight="1" thickBot="1">
      <c r="A16" s="87" t="s">
        <v>1</v>
      </c>
      <c r="B16" s="40"/>
      <c r="C16" s="22"/>
      <c r="D16" s="22"/>
      <c r="E16" s="22"/>
      <c r="F16" s="37"/>
      <c r="G16" s="10"/>
      <c r="H16" s="88"/>
    </row>
    <row r="17" spans="1:12" ht="15" customHeight="1" thickTop="1" thickBot="1">
      <c r="A17" s="89" t="s">
        <v>40</v>
      </c>
      <c r="B17" s="2"/>
      <c r="C17" s="2"/>
      <c r="D17" s="2"/>
      <c r="E17" s="43"/>
      <c r="F17" s="43"/>
      <c r="G17" s="3"/>
      <c r="H17" s="90"/>
    </row>
    <row r="18" spans="1:12">
      <c r="A18" s="55" t="s">
        <v>50</v>
      </c>
      <c r="B18" s="56"/>
      <c r="C18" s="57"/>
      <c r="D18" s="57"/>
      <c r="E18" s="57"/>
      <c r="F18" s="57"/>
      <c r="G18" s="57"/>
      <c r="H18" s="58"/>
      <c r="I18" s="50"/>
      <c r="J18" s="50"/>
    </row>
    <row r="19" spans="1:12" ht="15.75">
      <c r="A19" s="59" t="s">
        <v>51</v>
      </c>
      <c r="B19" s="51"/>
      <c r="C19" s="51"/>
      <c r="D19" s="51"/>
      <c r="E19" s="51"/>
      <c r="F19" s="216"/>
      <c r="G19" s="399">
        <f>F19*$G$13</f>
        <v>0</v>
      </c>
      <c r="H19" s="65">
        <f>F19+G19</f>
        <v>0</v>
      </c>
      <c r="I19" s="51"/>
    </row>
    <row r="20" spans="1:12" ht="15.75">
      <c r="A20" s="59" t="s">
        <v>52</v>
      </c>
      <c r="B20" s="150"/>
      <c r="C20" s="150"/>
      <c r="D20" s="150"/>
      <c r="E20" s="150" t="s">
        <v>210</v>
      </c>
      <c r="F20" s="216"/>
      <c r="G20" s="399">
        <f>F20*$G$13</f>
        <v>0</v>
      </c>
      <c r="H20" s="65">
        <f>F20+G20</f>
        <v>0</v>
      </c>
      <c r="J20" s="53"/>
      <c r="K20" s="54"/>
      <c r="L20" s="51"/>
    </row>
    <row r="21" spans="1:12" ht="15.75">
      <c r="A21" s="59" t="s">
        <v>152</v>
      </c>
      <c r="B21" s="150"/>
      <c r="C21" s="150"/>
      <c r="D21" s="150"/>
      <c r="E21" s="150"/>
      <c r="F21" s="400"/>
      <c r="G21" s="399"/>
      <c r="H21" s="65"/>
      <c r="I21" s="53"/>
      <c r="J21" s="54"/>
      <c r="K21" s="51"/>
    </row>
    <row r="22" spans="1:12" ht="15.75">
      <c r="A22" s="59"/>
      <c r="B22" s="401"/>
      <c r="C22" s="51"/>
      <c r="D22" s="51"/>
      <c r="E22" s="402" t="s">
        <v>211</v>
      </c>
      <c r="F22" s="400"/>
      <c r="G22" s="399"/>
      <c r="H22" s="65"/>
      <c r="I22" s="53"/>
      <c r="J22" s="54"/>
      <c r="K22" s="51"/>
    </row>
    <row r="23" spans="1:12" ht="15.75">
      <c r="A23" s="59"/>
      <c r="B23" s="401"/>
      <c r="C23" s="51"/>
      <c r="D23" s="51"/>
      <c r="E23" s="402" t="s">
        <v>212</v>
      </c>
      <c r="F23" s="400"/>
      <c r="G23" s="399"/>
      <c r="H23" s="65"/>
      <c r="I23" s="53"/>
      <c r="J23" s="54"/>
      <c r="K23" s="51"/>
    </row>
    <row r="24" spans="1:12" ht="15.75">
      <c r="A24" s="59"/>
      <c r="B24" s="401"/>
      <c r="C24" s="51"/>
      <c r="D24" s="51"/>
      <c r="E24" s="51"/>
      <c r="F24" s="403"/>
      <c r="G24" s="399"/>
      <c r="H24" s="65"/>
      <c r="I24" s="52"/>
      <c r="J24" s="53"/>
      <c r="K24" s="54"/>
      <c r="L24" s="51"/>
    </row>
    <row r="25" spans="1:12" ht="15.75">
      <c r="A25" s="61" t="s">
        <v>41</v>
      </c>
      <c r="B25" s="401"/>
      <c r="C25" s="51"/>
      <c r="D25" s="51"/>
      <c r="E25" s="51"/>
      <c r="F25" s="403"/>
      <c r="G25" s="399"/>
      <c r="H25" s="65"/>
      <c r="I25" s="52"/>
      <c r="J25" s="53"/>
      <c r="K25" s="54"/>
      <c r="L25" s="51"/>
    </row>
    <row r="26" spans="1:12" ht="15.75">
      <c r="A26" s="59" t="s">
        <v>38</v>
      </c>
      <c r="B26" s="51"/>
      <c r="C26" s="51"/>
      <c r="D26" s="51"/>
      <c r="E26" s="51" t="s">
        <v>213</v>
      </c>
      <c r="F26" s="403"/>
      <c r="G26" s="399">
        <f>F26*$G$13</f>
        <v>0</v>
      </c>
      <c r="H26" s="65">
        <f>F26+G26</f>
        <v>0</v>
      </c>
      <c r="I26" s="51"/>
    </row>
    <row r="27" spans="1:12" ht="15.75">
      <c r="A27" s="59" t="s">
        <v>53</v>
      </c>
      <c r="B27" s="150"/>
      <c r="C27" s="150"/>
      <c r="D27" s="150"/>
      <c r="E27" s="150"/>
      <c r="F27" s="216"/>
      <c r="G27" s="399">
        <f>F27*$G$13</f>
        <v>0</v>
      </c>
      <c r="H27" s="65">
        <f>F27+G27</f>
        <v>0</v>
      </c>
      <c r="J27" s="53"/>
      <c r="K27" s="54"/>
      <c r="L27" s="51"/>
    </row>
    <row r="28" spans="1:12" ht="15.75">
      <c r="A28" s="59" t="s">
        <v>54</v>
      </c>
      <c r="B28" s="51"/>
      <c r="C28" s="51"/>
      <c r="D28" s="51"/>
      <c r="E28" s="51"/>
      <c r="F28" s="216"/>
      <c r="G28" s="399">
        <f>F28*$G$13</f>
        <v>0</v>
      </c>
      <c r="H28" s="65">
        <f>F28+G28</f>
        <v>0</v>
      </c>
      <c r="I28" s="51"/>
    </row>
    <row r="29" spans="1:12" ht="15.75">
      <c r="A29" s="59" t="s">
        <v>55</v>
      </c>
      <c r="B29" s="150"/>
      <c r="C29" s="51"/>
      <c r="D29" s="51"/>
      <c r="E29" s="51"/>
      <c r="F29" s="216"/>
      <c r="G29" s="399">
        <f>F29*$G$13</f>
        <v>0</v>
      </c>
      <c r="H29" s="65">
        <f>F29+G29</f>
        <v>0</v>
      </c>
      <c r="J29" s="53"/>
      <c r="K29" s="54"/>
      <c r="L29" s="51"/>
    </row>
    <row r="30" spans="1:12" ht="15.75">
      <c r="A30" s="60" t="s">
        <v>35</v>
      </c>
      <c r="B30" s="150"/>
      <c r="C30" s="51"/>
      <c r="D30" s="51"/>
      <c r="E30" s="51"/>
      <c r="F30" s="403"/>
      <c r="G30" s="399"/>
      <c r="H30" s="65"/>
      <c r="I30" s="52"/>
      <c r="J30" s="53"/>
      <c r="K30" s="54"/>
      <c r="L30" s="51"/>
    </row>
    <row r="31" spans="1:12" ht="15.75">
      <c r="A31" s="59" t="s">
        <v>60</v>
      </c>
      <c r="B31" s="51"/>
      <c r="C31" s="51"/>
      <c r="D31" s="51"/>
      <c r="E31" s="51"/>
      <c r="F31" s="216"/>
      <c r="G31" s="399">
        <f t="shared" ref="G31:G36" si="0">F31*$G$13</f>
        <v>0</v>
      </c>
      <c r="H31" s="65">
        <f t="shared" ref="H31:H36" si="1">F31+G31</f>
        <v>0</v>
      </c>
      <c r="I31" s="51"/>
      <c r="K31" s="150"/>
    </row>
    <row r="32" spans="1:12" ht="15.75">
      <c r="A32" s="59" t="s">
        <v>58</v>
      </c>
      <c r="B32" s="51"/>
      <c r="C32" s="51"/>
      <c r="D32" s="51"/>
      <c r="E32" s="51"/>
      <c r="F32" s="216"/>
      <c r="G32" s="399">
        <f t="shared" si="0"/>
        <v>0</v>
      </c>
      <c r="H32" s="65">
        <f t="shared" si="1"/>
        <v>0</v>
      </c>
      <c r="I32" s="51"/>
    </row>
    <row r="33" spans="1:12" ht="15.75">
      <c r="A33" s="59" t="s">
        <v>59</v>
      </c>
      <c r="B33" s="51"/>
      <c r="C33" s="51"/>
      <c r="D33" s="51"/>
      <c r="E33" s="51"/>
      <c r="F33" s="216"/>
      <c r="G33" s="399">
        <f t="shared" si="0"/>
        <v>0</v>
      </c>
      <c r="H33" s="65">
        <f t="shared" si="1"/>
        <v>0</v>
      </c>
      <c r="I33" s="51"/>
    </row>
    <row r="34" spans="1:12" ht="15.75">
      <c r="A34" s="59" t="s">
        <v>56</v>
      </c>
      <c r="B34" s="51"/>
      <c r="C34" s="51"/>
      <c r="D34" s="51"/>
      <c r="E34" s="51"/>
      <c r="F34" s="216"/>
      <c r="G34" s="399">
        <f t="shared" si="0"/>
        <v>0</v>
      </c>
      <c r="H34" s="65">
        <f t="shared" si="1"/>
        <v>0</v>
      </c>
      <c r="I34" s="51"/>
    </row>
    <row r="35" spans="1:12" ht="15.75">
      <c r="A35" s="59" t="s">
        <v>57</v>
      </c>
      <c r="B35" s="150"/>
      <c r="C35" s="150"/>
      <c r="D35" s="150"/>
      <c r="E35" s="150"/>
      <c r="F35" s="216"/>
      <c r="G35" s="399">
        <f t="shared" si="0"/>
        <v>0</v>
      </c>
      <c r="H35" s="65">
        <f t="shared" si="1"/>
        <v>0</v>
      </c>
      <c r="I35" s="50"/>
      <c r="J35" s="50"/>
      <c r="K35" s="50"/>
      <c r="L35" s="50"/>
    </row>
    <row r="36" spans="1:12" ht="15.75">
      <c r="A36" s="59" t="s">
        <v>214</v>
      </c>
      <c r="B36" s="51"/>
      <c r="C36" s="51"/>
      <c r="D36" s="51"/>
      <c r="E36" s="51"/>
      <c r="F36" s="216"/>
      <c r="G36" s="399">
        <f t="shared" si="0"/>
        <v>0</v>
      </c>
      <c r="H36" s="65">
        <f t="shared" si="1"/>
        <v>0</v>
      </c>
      <c r="I36" s="51"/>
    </row>
    <row r="37" spans="1:12" ht="15.75">
      <c r="A37" s="59" t="s">
        <v>164</v>
      </c>
      <c r="B37" s="51"/>
      <c r="C37" s="51"/>
      <c r="D37" s="51"/>
      <c r="E37" s="51"/>
      <c r="F37" s="404"/>
      <c r="G37" s="399"/>
      <c r="H37" s="65"/>
      <c r="I37" s="51"/>
    </row>
    <row r="38" spans="1:12" s="150" customFormat="1" ht="15.75">
      <c r="A38" s="59"/>
      <c r="B38" s="51" t="s">
        <v>165</v>
      </c>
      <c r="C38" s="51"/>
      <c r="D38" s="51"/>
      <c r="E38" s="51"/>
      <c r="F38" s="403"/>
      <c r="G38" s="399">
        <f>F38*$G$13</f>
        <v>0</v>
      </c>
      <c r="H38" s="65">
        <f>F38+G38</f>
        <v>0</v>
      </c>
      <c r="I38" s="51"/>
    </row>
    <row r="39" spans="1:12" s="150" customFormat="1" ht="15.75">
      <c r="A39" s="59"/>
      <c r="B39" s="51" t="s">
        <v>166</v>
      </c>
      <c r="C39" s="51"/>
      <c r="D39" s="51"/>
      <c r="E39" s="51"/>
      <c r="F39" s="403"/>
      <c r="G39" s="399">
        <f>F39*$G$13</f>
        <v>0</v>
      </c>
      <c r="H39" s="65">
        <f>F39+G39</f>
        <v>0</v>
      </c>
      <c r="I39" s="51"/>
    </row>
    <row r="40" spans="1:12" s="150" customFormat="1" ht="15.75">
      <c r="A40" s="59" t="s">
        <v>167</v>
      </c>
      <c r="B40" s="51"/>
      <c r="C40" s="51"/>
      <c r="D40" s="51"/>
      <c r="E40" s="51"/>
      <c r="F40" s="404"/>
      <c r="G40" s="399"/>
      <c r="H40" s="65"/>
      <c r="I40" s="51"/>
    </row>
    <row r="41" spans="1:12" s="150" customFormat="1" ht="15.75">
      <c r="A41" s="59"/>
      <c r="B41" s="51" t="s">
        <v>165</v>
      </c>
      <c r="C41" s="51"/>
      <c r="D41" s="51"/>
      <c r="E41" s="51"/>
      <c r="F41" s="403"/>
      <c r="G41" s="399">
        <f t="shared" ref="G41:G46" si="2">F41*$G$13</f>
        <v>0</v>
      </c>
      <c r="H41" s="65">
        <f t="shared" ref="H41:H46" si="3">F41+G41</f>
        <v>0</v>
      </c>
      <c r="I41" s="51"/>
    </row>
    <row r="42" spans="1:12" s="150" customFormat="1" ht="15.75">
      <c r="A42" s="59"/>
      <c r="B42" s="51" t="s">
        <v>168</v>
      </c>
      <c r="C42" s="51"/>
      <c r="D42" s="51"/>
      <c r="E42" s="51"/>
      <c r="F42" s="403"/>
      <c r="G42" s="399">
        <f t="shared" si="2"/>
        <v>0</v>
      </c>
      <c r="H42" s="65">
        <f t="shared" si="3"/>
        <v>0</v>
      </c>
      <c r="I42" s="51"/>
    </row>
    <row r="43" spans="1:12" s="150" customFormat="1" ht="15.75">
      <c r="A43" s="59"/>
      <c r="B43" s="51" t="s">
        <v>169</v>
      </c>
      <c r="C43" s="51"/>
      <c r="D43" s="51"/>
      <c r="E43" s="51"/>
      <c r="F43" s="403"/>
      <c r="G43" s="399">
        <f t="shared" si="2"/>
        <v>0</v>
      </c>
      <c r="H43" s="65">
        <f t="shared" si="3"/>
        <v>0</v>
      </c>
      <c r="I43" s="51"/>
    </row>
    <row r="44" spans="1:12" s="150" customFormat="1" ht="15.75">
      <c r="A44" s="59"/>
      <c r="B44" s="51" t="s">
        <v>170</v>
      </c>
      <c r="C44" s="51"/>
      <c r="D44" s="51"/>
      <c r="E44" s="51"/>
      <c r="F44" s="403"/>
      <c r="G44" s="399">
        <f t="shared" si="2"/>
        <v>0</v>
      </c>
      <c r="H44" s="65">
        <f t="shared" si="3"/>
        <v>0</v>
      </c>
      <c r="I44" s="51"/>
    </row>
    <row r="45" spans="1:12" s="150" customFormat="1" ht="15.75">
      <c r="A45" s="59"/>
      <c r="B45" s="51" t="s">
        <v>171</v>
      </c>
      <c r="C45" s="51"/>
      <c r="D45" s="51"/>
      <c r="E45" s="51"/>
      <c r="F45" s="403"/>
      <c r="G45" s="399">
        <f t="shared" si="2"/>
        <v>0</v>
      </c>
      <c r="H45" s="65">
        <f t="shared" si="3"/>
        <v>0</v>
      </c>
      <c r="I45" s="51"/>
    </row>
    <row r="46" spans="1:12" s="150" customFormat="1" ht="15.75">
      <c r="A46" s="59"/>
      <c r="B46" s="51" t="s">
        <v>172</v>
      </c>
      <c r="C46" s="51"/>
      <c r="D46" s="51"/>
      <c r="E46" s="51"/>
      <c r="F46" s="403"/>
      <c r="G46" s="399">
        <f t="shared" si="2"/>
        <v>0</v>
      </c>
      <c r="H46" s="65">
        <f t="shared" si="3"/>
        <v>0</v>
      </c>
      <c r="I46" s="51"/>
    </row>
    <row r="47" spans="1:12" s="150" customFormat="1" ht="15.75">
      <c r="A47" s="59" t="s">
        <v>173</v>
      </c>
      <c r="B47" s="51"/>
      <c r="C47" s="51"/>
      <c r="D47" s="51"/>
      <c r="E47" s="51"/>
      <c r="F47" s="403"/>
      <c r="H47" s="65"/>
      <c r="I47" s="51"/>
    </row>
    <row r="48" spans="1:12" s="150" customFormat="1" ht="15.75">
      <c r="A48" s="59"/>
      <c r="B48" s="51" t="s">
        <v>165</v>
      </c>
      <c r="C48" s="51"/>
      <c r="D48" s="51"/>
      <c r="E48" s="51"/>
      <c r="F48" s="403"/>
      <c r="G48" s="399">
        <f t="shared" ref="G48:G53" si="4">F48*$G$13</f>
        <v>0</v>
      </c>
      <c r="H48" s="65">
        <f t="shared" ref="H48:H53" si="5">F48+G48</f>
        <v>0</v>
      </c>
      <c r="I48" s="51"/>
    </row>
    <row r="49" spans="1:12" s="150" customFormat="1" ht="15.75">
      <c r="A49" s="59"/>
      <c r="B49" s="51" t="s">
        <v>168</v>
      </c>
      <c r="C49" s="51"/>
      <c r="D49" s="51"/>
      <c r="E49" s="51"/>
      <c r="F49" s="403"/>
      <c r="G49" s="399">
        <f t="shared" si="4"/>
        <v>0</v>
      </c>
      <c r="H49" s="65">
        <f t="shared" si="5"/>
        <v>0</v>
      </c>
      <c r="I49" s="51"/>
    </row>
    <row r="50" spans="1:12" s="150" customFormat="1" ht="15.75">
      <c r="A50" s="59"/>
      <c r="B50" s="51" t="s">
        <v>169</v>
      </c>
      <c r="C50" s="51"/>
      <c r="D50" s="51"/>
      <c r="E50" s="51"/>
      <c r="F50" s="403"/>
      <c r="G50" s="399">
        <f t="shared" si="4"/>
        <v>0</v>
      </c>
      <c r="H50" s="65">
        <f t="shared" si="5"/>
        <v>0</v>
      </c>
      <c r="I50" s="51"/>
    </row>
    <row r="51" spans="1:12" s="150" customFormat="1" ht="15.75">
      <c r="A51" s="59"/>
      <c r="B51" s="51" t="s">
        <v>170</v>
      </c>
      <c r="C51" s="51"/>
      <c r="D51" s="51"/>
      <c r="E51" s="51"/>
      <c r="F51" s="403"/>
      <c r="G51" s="399">
        <f t="shared" si="4"/>
        <v>0</v>
      </c>
      <c r="H51" s="65">
        <f t="shared" si="5"/>
        <v>0</v>
      </c>
      <c r="I51" s="51"/>
    </row>
    <row r="52" spans="1:12" s="150" customFormat="1" ht="15.75">
      <c r="A52" s="59"/>
      <c r="B52" s="51" t="s">
        <v>171</v>
      </c>
      <c r="C52" s="51"/>
      <c r="D52" s="51"/>
      <c r="E52" s="51"/>
      <c r="F52" s="403"/>
      <c r="G52" s="399">
        <f t="shared" si="4"/>
        <v>0</v>
      </c>
      <c r="H52" s="65">
        <f t="shared" si="5"/>
        <v>0</v>
      </c>
      <c r="I52" s="51"/>
    </row>
    <row r="53" spans="1:12" s="150" customFormat="1" ht="15.75">
      <c r="A53" s="59"/>
      <c r="B53" s="51" t="s">
        <v>172</v>
      </c>
      <c r="C53" s="51"/>
      <c r="D53" s="51"/>
      <c r="E53" s="51"/>
      <c r="F53" s="403"/>
      <c r="G53" s="399">
        <f t="shared" si="4"/>
        <v>0</v>
      </c>
      <c r="H53" s="65">
        <f t="shared" si="5"/>
        <v>0</v>
      </c>
      <c r="I53" s="51"/>
    </row>
    <row r="54" spans="1:12" s="150" customFormat="1" ht="15.75">
      <c r="A54" s="59" t="s">
        <v>174</v>
      </c>
      <c r="B54" s="51"/>
      <c r="C54" s="51"/>
      <c r="D54" s="51"/>
      <c r="E54" s="51"/>
      <c r="F54" s="403"/>
      <c r="H54" s="65"/>
      <c r="I54" s="51"/>
    </row>
    <row r="55" spans="1:12" s="150" customFormat="1" ht="15.75">
      <c r="A55" s="59"/>
      <c r="B55" s="51" t="s">
        <v>165</v>
      </c>
      <c r="C55" s="51"/>
      <c r="D55" s="51"/>
      <c r="E55" s="51"/>
      <c r="F55" s="403"/>
      <c r="G55" s="399">
        <f t="shared" ref="G55:G60" si="6">F55*$G$13</f>
        <v>0</v>
      </c>
      <c r="H55" s="65">
        <f t="shared" ref="H55:H60" si="7">F55+G55</f>
        <v>0</v>
      </c>
      <c r="I55" s="51"/>
    </row>
    <row r="56" spans="1:12" s="150" customFormat="1" ht="15.75">
      <c r="A56" s="59"/>
      <c r="B56" s="51" t="s">
        <v>168</v>
      </c>
      <c r="C56" s="51"/>
      <c r="D56" s="51"/>
      <c r="E56" s="51"/>
      <c r="F56" s="403"/>
      <c r="G56" s="399">
        <f t="shared" si="6"/>
        <v>0</v>
      </c>
      <c r="H56" s="65">
        <f t="shared" si="7"/>
        <v>0</v>
      </c>
      <c r="I56" s="51"/>
    </row>
    <row r="57" spans="1:12" s="150" customFormat="1" ht="15.75">
      <c r="A57" s="59"/>
      <c r="B57" s="51" t="s">
        <v>169</v>
      </c>
      <c r="C57" s="51"/>
      <c r="D57" s="51"/>
      <c r="E57" s="51"/>
      <c r="F57" s="403"/>
      <c r="G57" s="399">
        <f t="shared" si="6"/>
        <v>0</v>
      </c>
      <c r="H57" s="65">
        <f t="shared" si="7"/>
        <v>0</v>
      </c>
      <c r="I57" s="51"/>
    </row>
    <row r="58" spans="1:12" s="150" customFormat="1" ht="15.75">
      <c r="A58" s="59"/>
      <c r="B58" s="51" t="s">
        <v>170</v>
      </c>
      <c r="C58" s="51"/>
      <c r="D58" s="51"/>
      <c r="E58" s="51"/>
      <c r="F58" s="403"/>
      <c r="G58" s="399">
        <f t="shared" si="6"/>
        <v>0</v>
      </c>
      <c r="H58" s="65">
        <f t="shared" si="7"/>
        <v>0</v>
      </c>
      <c r="I58" s="51"/>
    </row>
    <row r="59" spans="1:12" s="150" customFormat="1" ht="15.75">
      <c r="A59" s="59"/>
      <c r="B59" s="51" t="s">
        <v>171</v>
      </c>
      <c r="C59" s="51"/>
      <c r="D59" s="51"/>
      <c r="E59" s="51"/>
      <c r="F59" s="403"/>
      <c r="G59" s="399">
        <f t="shared" si="6"/>
        <v>0</v>
      </c>
      <c r="H59" s="65">
        <f t="shared" si="7"/>
        <v>0</v>
      </c>
      <c r="I59" s="51"/>
    </row>
    <row r="60" spans="1:12" s="150" customFormat="1" ht="15.75">
      <c r="A60" s="59"/>
      <c r="B60" s="51" t="s">
        <v>172</v>
      </c>
      <c r="C60" s="51"/>
      <c r="D60" s="51"/>
      <c r="E60" s="51"/>
      <c r="F60" s="403"/>
      <c r="G60" s="399">
        <f t="shared" si="6"/>
        <v>0</v>
      </c>
      <c r="H60" s="65">
        <f t="shared" si="7"/>
        <v>0</v>
      </c>
      <c r="I60" s="51"/>
    </row>
    <row r="61" spans="1:12" ht="15.75">
      <c r="A61" s="405"/>
      <c r="B61" s="406"/>
      <c r="C61" s="406"/>
      <c r="D61" s="406"/>
      <c r="E61" s="406"/>
      <c r="F61" s="407"/>
      <c r="G61" s="408"/>
      <c r="H61" s="409"/>
      <c r="I61" s="51"/>
    </row>
    <row r="62" spans="1:12" ht="15.75">
      <c r="A62" s="61" t="s">
        <v>215</v>
      </c>
      <c r="B62" s="401"/>
      <c r="C62" s="51"/>
      <c r="D62" s="51"/>
      <c r="E62" s="51"/>
      <c r="F62" s="403"/>
      <c r="G62" s="399"/>
      <c r="H62" s="65"/>
      <c r="I62" s="52"/>
      <c r="J62" s="53"/>
      <c r="K62" s="54"/>
      <c r="L62" s="51"/>
    </row>
    <row r="63" spans="1:12" ht="15.75">
      <c r="A63" s="59" t="s">
        <v>39</v>
      </c>
      <c r="B63" s="51"/>
      <c r="C63" s="51"/>
      <c r="D63" s="51"/>
      <c r="E63" s="51"/>
      <c r="F63" s="410"/>
      <c r="G63" s="399">
        <f>F63*$G$13</f>
        <v>0</v>
      </c>
      <c r="H63" s="65">
        <f t="shared" ref="H63:H71" si="8">F63+G63</f>
        <v>0</v>
      </c>
    </row>
    <row r="64" spans="1:12" ht="15.75">
      <c r="A64" s="59" t="s">
        <v>61</v>
      </c>
      <c r="B64" s="51"/>
      <c r="C64" s="51"/>
      <c r="D64" s="51"/>
      <c r="E64" s="51"/>
      <c r="F64" s="410"/>
      <c r="G64" s="399">
        <f>F64*$G$13</f>
        <v>0</v>
      </c>
      <c r="H64" s="65">
        <f t="shared" si="8"/>
        <v>0</v>
      </c>
    </row>
    <row r="65" spans="1:12" ht="15.75">
      <c r="A65" s="59" t="s">
        <v>62</v>
      </c>
      <c r="B65" s="51"/>
      <c r="C65" s="51"/>
      <c r="D65" s="51"/>
      <c r="E65" s="51"/>
      <c r="F65" s="410"/>
      <c r="G65" s="399">
        <f>F65*$G$13</f>
        <v>0</v>
      </c>
      <c r="H65" s="65">
        <f t="shared" si="8"/>
        <v>0</v>
      </c>
    </row>
    <row r="66" spans="1:12" ht="15.75">
      <c r="A66" s="59" t="s">
        <v>63</v>
      </c>
      <c r="B66" s="51"/>
      <c r="C66" s="51"/>
      <c r="D66" s="51"/>
      <c r="E66" s="51"/>
      <c r="F66" s="410"/>
      <c r="G66" s="399">
        <f>F66*$G$13</f>
        <v>0</v>
      </c>
      <c r="H66" s="65">
        <f t="shared" si="8"/>
        <v>0</v>
      </c>
    </row>
    <row r="67" spans="1:12" ht="15.75">
      <c r="A67" s="59" t="s">
        <v>45</v>
      </c>
      <c r="B67" s="51"/>
      <c r="C67" s="51"/>
      <c r="D67" s="51"/>
      <c r="E67" s="51"/>
      <c r="F67" s="410"/>
      <c r="G67" s="399">
        <f>F67*$G$13</f>
        <v>0</v>
      </c>
      <c r="H67" s="65">
        <f t="shared" si="8"/>
        <v>0</v>
      </c>
      <c r="I67" s="53"/>
      <c r="J67" s="411"/>
    </row>
    <row r="68" spans="1:12" ht="15.75">
      <c r="A68" s="59" t="s">
        <v>46</v>
      </c>
      <c r="B68" s="51"/>
      <c r="C68" s="51"/>
      <c r="D68" s="51"/>
      <c r="E68" s="51"/>
      <c r="F68" s="410"/>
      <c r="G68" s="399">
        <f>F68*$G$14</f>
        <v>0</v>
      </c>
      <c r="H68" s="65">
        <f t="shared" si="8"/>
        <v>0</v>
      </c>
      <c r="I68" s="53"/>
      <c r="J68" s="411"/>
    </row>
    <row r="69" spans="1:12" ht="15.75">
      <c r="A69" s="59" t="s">
        <v>47</v>
      </c>
      <c r="B69" s="51"/>
      <c r="C69" s="51"/>
      <c r="D69" s="51"/>
      <c r="E69" s="51"/>
      <c r="F69" s="410"/>
      <c r="G69" s="399">
        <f>F69*$G$14</f>
        <v>0</v>
      </c>
      <c r="H69" s="65">
        <f t="shared" si="8"/>
        <v>0</v>
      </c>
      <c r="I69" s="53"/>
      <c r="J69" s="411"/>
    </row>
    <row r="70" spans="1:12" s="154" customFormat="1" ht="15.75">
      <c r="A70" s="153" t="s">
        <v>36</v>
      </c>
      <c r="B70" s="220"/>
      <c r="C70" s="220"/>
      <c r="D70" s="220"/>
      <c r="E70" s="220"/>
      <c r="F70" s="219"/>
      <c r="G70" s="399">
        <f>F70*$G$13</f>
        <v>0</v>
      </c>
      <c r="H70" s="65">
        <f t="shared" si="8"/>
        <v>0</v>
      </c>
      <c r="I70" s="220"/>
    </row>
    <row r="71" spans="1:12" ht="15.75">
      <c r="A71" s="59" t="s">
        <v>37</v>
      </c>
      <c r="B71" s="51"/>
      <c r="C71" s="51"/>
      <c r="D71" s="51"/>
      <c r="E71" s="51"/>
      <c r="F71" s="216"/>
      <c r="G71" s="399">
        <f>F71*$G$13</f>
        <v>0</v>
      </c>
      <c r="H71" s="65">
        <f t="shared" si="8"/>
        <v>0</v>
      </c>
    </row>
    <row r="72" spans="1:12" ht="15.75">
      <c r="A72" s="59"/>
      <c r="B72" s="51"/>
      <c r="C72" s="51"/>
      <c r="D72" s="51"/>
      <c r="E72" s="51"/>
      <c r="F72" s="216"/>
      <c r="G72" s="399"/>
      <c r="H72" s="65"/>
    </row>
    <row r="73" spans="1:12" s="69" customFormat="1" ht="12" customHeight="1">
      <c r="A73" s="385"/>
      <c r="B73" s="386"/>
      <c r="C73" s="386"/>
      <c r="D73" s="386"/>
      <c r="E73" s="386"/>
      <c r="F73" s="387" t="s">
        <v>43</v>
      </c>
      <c r="G73" s="387"/>
      <c r="H73" s="388"/>
    </row>
    <row r="74" spans="1:12" s="69" customFormat="1" ht="12" customHeight="1">
      <c r="A74" s="389"/>
      <c r="B74" s="390"/>
      <c r="C74" s="390"/>
      <c r="D74" s="390"/>
      <c r="E74" s="390"/>
      <c r="F74" s="390"/>
      <c r="G74" s="390"/>
      <c r="H74" s="391"/>
    </row>
    <row r="75" spans="1:12" s="69" customFormat="1" ht="15.75">
      <c r="A75" s="392"/>
      <c r="B75" s="393"/>
      <c r="C75" s="394"/>
      <c r="D75" s="393"/>
      <c r="E75" s="393"/>
      <c r="F75" s="387" t="s">
        <v>163</v>
      </c>
      <c r="G75" s="387"/>
      <c r="H75" s="388"/>
    </row>
    <row r="76" spans="1:12" s="69" customFormat="1" ht="12.75" customHeight="1" thickBot="1">
      <c r="A76" s="395"/>
      <c r="B76" s="396"/>
      <c r="C76" s="396"/>
      <c r="D76" s="396"/>
      <c r="E76" s="396"/>
      <c r="F76" s="397"/>
      <c r="G76" s="396"/>
      <c r="H76" s="398"/>
    </row>
    <row r="77" spans="1:12" s="69" customFormat="1" ht="15.75">
      <c r="A77" s="380" t="s">
        <v>175</v>
      </c>
      <c r="B77" s="381"/>
      <c r="C77" s="103"/>
      <c r="D77" s="103"/>
      <c r="E77" s="103"/>
      <c r="F77" s="382"/>
      <c r="G77" s="104"/>
      <c r="H77" s="105"/>
      <c r="I77" s="383"/>
      <c r="J77" s="218"/>
      <c r="K77" s="384"/>
      <c r="L77" s="221"/>
    </row>
    <row r="78" spans="1:12" s="150" customFormat="1" ht="15.75">
      <c r="A78" s="59" t="s">
        <v>64</v>
      </c>
      <c r="B78" s="51"/>
      <c r="C78" s="51"/>
      <c r="D78" s="51"/>
      <c r="E78" s="51"/>
      <c r="F78" s="216"/>
      <c r="G78" s="399">
        <f t="shared" ref="G78:G107" si="9">F78*$G$13</f>
        <v>0</v>
      </c>
      <c r="H78" s="65">
        <f t="shared" ref="H78:H107" si="10">F78+G78</f>
        <v>0</v>
      </c>
    </row>
    <row r="79" spans="1:12" s="150" customFormat="1" ht="15.75">
      <c r="A79" s="59" t="s">
        <v>65</v>
      </c>
      <c r="B79" s="51"/>
      <c r="C79" s="51"/>
      <c r="D79" s="51"/>
      <c r="E79" s="51"/>
      <c r="F79" s="216"/>
      <c r="G79" s="399">
        <f t="shared" si="9"/>
        <v>0</v>
      </c>
      <c r="H79" s="65">
        <f t="shared" si="10"/>
        <v>0</v>
      </c>
    </row>
    <row r="80" spans="1:12" s="150" customFormat="1" ht="15.75">
      <c r="A80" s="59" t="s">
        <v>66</v>
      </c>
      <c r="B80" s="51"/>
      <c r="C80" s="51"/>
      <c r="D80" s="51"/>
      <c r="E80" s="51"/>
      <c r="F80" s="216"/>
      <c r="G80" s="399">
        <f t="shared" si="9"/>
        <v>0</v>
      </c>
      <c r="H80" s="65">
        <f t="shared" si="10"/>
        <v>0</v>
      </c>
    </row>
    <row r="81" spans="1:9" s="150" customFormat="1" ht="15.75">
      <c r="A81" s="59" t="s">
        <v>67</v>
      </c>
      <c r="B81" s="51"/>
      <c r="C81" s="51"/>
      <c r="D81" s="51"/>
      <c r="E81" s="51"/>
      <c r="F81" s="216"/>
      <c r="G81" s="399">
        <f t="shared" si="9"/>
        <v>0</v>
      </c>
      <c r="H81" s="65">
        <f t="shared" si="10"/>
        <v>0</v>
      </c>
    </row>
    <row r="82" spans="1:9" s="150" customFormat="1" ht="15.75">
      <c r="A82" s="59" t="s">
        <v>68</v>
      </c>
      <c r="B82" s="51"/>
      <c r="C82" s="51"/>
      <c r="D82" s="51"/>
      <c r="E82" s="51"/>
      <c r="F82" s="403"/>
      <c r="G82" s="399">
        <f t="shared" si="9"/>
        <v>0</v>
      </c>
      <c r="H82" s="65">
        <f t="shared" si="10"/>
        <v>0</v>
      </c>
      <c r="I82" s="51"/>
    </row>
    <row r="83" spans="1:9" s="150" customFormat="1" ht="15.75">
      <c r="A83" s="59" t="s">
        <v>146</v>
      </c>
      <c r="B83" s="51"/>
      <c r="C83" s="51"/>
      <c r="D83" s="51"/>
      <c r="E83" s="51"/>
      <c r="F83" s="216"/>
      <c r="G83" s="399">
        <f t="shared" si="9"/>
        <v>0</v>
      </c>
      <c r="H83" s="65">
        <f t="shared" si="10"/>
        <v>0</v>
      </c>
    </row>
    <row r="84" spans="1:9" s="150" customFormat="1" ht="15.75">
      <c r="A84" s="59" t="s">
        <v>147</v>
      </c>
      <c r="B84" s="51"/>
      <c r="C84" s="51"/>
      <c r="D84" s="51"/>
      <c r="E84" s="51"/>
      <c r="F84" s="403"/>
      <c r="G84" s="399">
        <f t="shared" si="9"/>
        <v>0</v>
      </c>
      <c r="H84" s="65">
        <f t="shared" si="10"/>
        <v>0</v>
      </c>
      <c r="I84" s="51"/>
    </row>
    <row r="85" spans="1:9" s="150" customFormat="1" ht="15.75">
      <c r="A85" s="59" t="s">
        <v>148</v>
      </c>
      <c r="B85" s="51"/>
      <c r="C85" s="51"/>
      <c r="D85" s="51"/>
      <c r="E85" s="51"/>
      <c r="F85" s="216"/>
      <c r="G85" s="399">
        <f t="shared" si="9"/>
        <v>0</v>
      </c>
      <c r="H85" s="65">
        <f t="shared" si="10"/>
        <v>0</v>
      </c>
    </row>
    <row r="86" spans="1:9" s="150" customFormat="1" ht="15.75">
      <c r="A86" s="59" t="s">
        <v>149</v>
      </c>
      <c r="B86" s="51"/>
      <c r="C86" s="51"/>
      <c r="D86" s="51"/>
      <c r="E86" s="51"/>
      <c r="F86" s="403"/>
      <c r="G86" s="399">
        <f t="shared" si="9"/>
        <v>0</v>
      </c>
      <c r="H86" s="65">
        <f t="shared" si="10"/>
        <v>0</v>
      </c>
      <c r="I86" s="51"/>
    </row>
    <row r="87" spans="1:9" s="150" customFormat="1" ht="15.75">
      <c r="A87" s="59" t="s">
        <v>69</v>
      </c>
      <c r="B87" s="51"/>
      <c r="C87" s="51"/>
      <c r="D87" s="51"/>
      <c r="E87" s="51"/>
      <c r="F87" s="216"/>
      <c r="G87" s="399">
        <f t="shared" si="9"/>
        <v>0</v>
      </c>
      <c r="H87" s="65">
        <f t="shared" si="10"/>
        <v>0</v>
      </c>
      <c r="I87" s="51"/>
    </row>
    <row r="88" spans="1:9" s="150" customFormat="1" ht="15.75">
      <c r="A88" s="59" t="s">
        <v>70</v>
      </c>
      <c r="B88" s="51"/>
      <c r="C88" s="51"/>
      <c r="D88" s="51"/>
      <c r="E88" s="51"/>
      <c r="F88" s="217"/>
      <c r="G88" s="399">
        <f t="shared" si="9"/>
        <v>0</v>
      </c>
      <c r="H88" s="65">
        <f t="shared" si="10"/>
        <v>0</v>
      </c>
      <c r="I88" s="51"/>
    </row>
    <row r="89" spans="1:9" s="150" customFormat="1" ht="15.75">
      <c r="A89" s="59" t="s">
        <v>71</v>
      </c>
      <c r="B89" s="51"/>
      <c r="C89" s="51"/>
      <c r="D89" s="51"/>
      <c r="E89" s="51"/>
      <c r="F89" s="216"/>
      <c r="G89" s="399">
        <f t="shared" si="9"/>
        <v>0</v>
      </c>
      <c r="H89" s="65">
        <f t="shared" si="10"/>
        <v>0</v>
      </c>
      <c r="I89" s="51"/>
    </row>
    <row r="90" spans="1:9" s="150" customFormat="1" ht="15.75">
      <c r="A90" s="59" t="s">
        <v>72</v>
      </c>
      <c r="B90" s="51"/>
      <c r="C90" s="51"/>
      <c r="D90" s="51"/>
      <c r="E90" s="51"/>
      <c r="F90" s="216"/>
      <c r="G90" s="399">
        <f t="shared" si="9"/>
        <v>0</v>
      </c>
      <c r="H90" s="65">
        <f t="shared" si="10"/>
        <v>0</v>
      </c>
      <c r="I90" s="51"/>
    </row>
    <row r="91" spans="1:9" s="150" customFormat="1" ht="15.75">
      <c r="A91" s="59" t="s">
        <v>73</v>
      </c>
      <c r="B91" s="51"/>
      <c r="C91" s="51"/>
      <c r="D91" s="51"/>
      <c r="E91" s="51"/>
      <c r="F91" s="216"/>
      <c r="G91" s="399">
        <f t="shared" si="9"/>
        <v>0</v>
      </c>
      <c r="H91" s="65">
        <f t="shared" si="10"/>
        <v>0</v>
      </c>
      <c r="I91" s="51"/>
    </row>
    <row r="92" spans="1:9" s="150" customFormat="1" ht="15.75">
      <c r="A92" s="59" t="s">
        <v>74</v>
      </c>
      <c r="B92" s="51"/>
      <c r="C92" s="51"/>
      <c r="D92" s="51"/>
      <c r="E92" s="51"/>
      <c r="F92" s="217"/>
      <c r="G92" s="399">
        <f t="shared" si="9"/>
        <v>0</v>
      </c>
      <c r="H92" s="65">
        <f t="shared" si="10"/>
        <v>0</v>
      </c>
      <c r="I92" s="51"/>
    </row>
    <row r="93" spans="1:9" s="150" customFormat="1" ht="15.75">
      <c r="A93" s="59" t="s">
        <v>75</v>
      </c>
      <c r="B93" s="51"/>
      <c r="C93" s="51"/>
      <c r="D93" s="51"/>
      <c r="E93" s="51"/>
      <c r="F93" s="217"/>
      <c r="G93" s="399">
        <f t="shared" si="9"/>
        <v>0</v>
      </c>
      <c r="H93" s="65">
        <f t="shared" si="10"/>
        <v>0</v>
      </c>
      <c r="I93" s="51"/>
    </row>
    <row r="94" spans="1:9" s="150" customFormat="1" ht="15.75">
      <c r="A94" s="59" t="s">
        <v>76</v>
      </c>
      <c r="B94" s="51"/>
      <c r="C94" s="51"/>
      <c r="D94" s="51"/>
      <c r="E94" s="51"/>
      <c r="F94" s="216"/>
      <c r="G94" s="399">
        <f t="shared" si="9"/>
        <v>0</v>
      </c>
      <c r="H94" s="65">
        <f t="shared" si="10"/>
        <v>0</v>
      </c>
      <c r="I94" s="51"/>
    </row>
    <row r="95" spans="1:9" s="150" customFormat="1" ht="15.75">
      <c r="A95" s="59" t="s">
        <v>77</v>
      </c>
      <c r="B95" s="51"/>
      <c r="C95" s="51"/>
      <c r="D95" s="51"/>
      <c r="E95" s="51"/>
      <c r="F95" s="216"/>
      <c r="G95" s="399">
        <f t="shared" si="9"/>
        <v>0</v>
      </c>
      <c r="H95" s="65">
        <f t="shared" si="10"/>
        <v>0</v>
      </c>
      <c r="I95" s="51"/>
    </row>
    <row r="96" spans="1:9" s="150" customFormat="1" ht="15.75">
      <c r="A96" s="59" t="s">
        <v>78</v>
      </c>
      <c r="B96" s="51"/>
      <c r="C96" s="51"/>
      <c r="D96" s="51"/>
      <c r="E96" s="51"/>
      <c r="F96" s="216"/>
      <c r="G96" s="399">
        <f t="shared" si="9"/>
        <v>0</v>
      </c>
      <c r="H96" s="65">
        <f t="shared" si="10"/>
        <v>0</v>
      </c>
      <c r="I96" s="51"/>
    </row>
    <row r="97" spans="1:12" s="150" customFormat="1" ht="15.75">
      <c r="A97" s="59" t="s">
        <v>79</v>
      </c>
      <c r="B97" s="51"/>
      <c r="C97" s="51"/>
      <c r="D97" s="51"/>
      <c r="E97" s="51"/>
      <c r="F97" s="216"/>
      <c r="G97" s="399">
        <f t="shared" si="9"/>
        <v>0</v>
      </c>
      <c r="H97" s="65">
        <f t="shared" si="10"/>
        <v>0</v>
      </c>
      <c r="I97" s="51"/>
    </row>
    <row r="98" spans="1:12" s="150" customFormat="1" ht="15.75">
      <c r="A98" s="59" t="s">
        <v>80</v>
      </c>
      <c r="B98" s="51"/>
      <c r="C98" s="51"/>
      <c r="D98" s="51"/>
      <c r="E98" s="51"/>
      <c r="F98" s="222"/>
      <c r="G98" s="399">
        <f t="shared" si="9"/>
        <v>0</v>
      </c>
      <c r="H98" s="65">
        <f t="shared" si="10"/>
        <v>0</v>
      </c>
      <c r="I98" s="51"/>
    </row>
    <row r="99" spans="1:12" s="150" customFormat="1" ht="15.75">
      <c r="A99" s="59" t="s">
        <v>81</v>
      </c>
      <c r="B99" s="51"/>
      <c r="C99" s="51"/>
      <c r="D99" s="51"/>
      <c r="E99" s="51"/>
      <c r="F99" s="216"/>
      <c r="G99" s="399">
        <f t="shared" si="9"/>
        <v>0</v>
      </c>
      <c r="H99" s="65">
        <f t="shared" si="10"/>
        <v>0</v>
      </c>
      <c r="I99" s="51"/>
    </row>
    <row r="100" spans="1:12" s="150" customFormat="1" ht="15.75">
      <c r="A100" s="59" t="s">
        <v>82</v>
      </c>
      <c r="B100" s="51"/>
      <c r="C100" s="51"/>
      <c r="D100" s="51"/>
      <c r="E100" s="51"/>
      <c r="F100" s="216"/>
      <c r="G100" s="399">
        <f t="shared" si="9"/>
        <v>0</v>
      </c>
      <c r="H100" s="65">
        <f t="shared" si="10"/>
        <v>0</v>
      </c>
      <c r="I100" s="51"/>
    </row>
    <row r="101" spans="1:12" s="150" customFormat="1" ht="15.75">
      <c r="A101" s="59" t="s">
        <v>83</v>
      </c>
      <c r="B101" s="51"/>
      <c r="C101" s="51"/>
      <c r="D101" s="51"/>
      <c r="E101" s="51"/>
      <c r="F101" s="216"/>
      <c r="G101" s="399">
        <f t="shared" si="9"/>
        <v>0</v>
      </c>
      <c r="H101" s="65">
        <f t="shared" si="10"/>
        <v>0</v>
      </c>
      <c r="I101" s="51"/>
    </row>
    <row r="102" spans="1:12" s="150" customFormat="1" ht="15.75">
      <c r="A102" s="59" t="s">
        <v>84</v>
      </c>
      <c r="B102" s="51"/>
      <c r="C102" s="51"/>
      <c r="D102" s="51"/>
      <c r="E102" s="51"/>
      <c r="F102" s="216"/>
      <c r="G102" s="399">
        <f t="shared" si="9"/>
        <v>0</v>
      </c>
      <c r="H102" s="65">
        <f t="shared" si="10"/>
        <v>0</v>
      </c>
      <c r="I102" s="51"/>
    </row>
    <row r="103" spans="1:12" s="150" customFormat="1" ht="15.75">
      <c r="A103" s="59" t="s">
        <v>85</v>
      </c>
      <c r="B103" s="51"/>
      <c r="C103" s="51"/>
      <c r="D103" s="51"/>
      <c r="E103" s="51"/>
      <c r="F103" s="216"/>
      <c r="G103" s="399">
        <f t="shared" si="9"/>
        <v>0</v>
      </c>
      <c r="H103" s="65">
        <f t="shared" si="10"/>
        <v>0</v>
      </c>
      <c r="I103" s="51"/>
    </row>
    <row r="104" spans="1:12" s="150" customFormat="1" ht="15.75">
      <c r="A104" s="59" t="s">
        <v>86</v>
      </c>
      <c r="B104" s="51"/>
      <c r="C104" s="51"/>
      <c r="D104" s="51"/>
      <c r="E104" s="51"/>
      <c r="F104" s="216"/>
      <c r="G104" s="399">
        <f t="shared" si="9"/>
        <v>0</v>
      </c>
      <c r="H104" s="65">
        <f t="shared" si="10"/>
        <v>0</v>
      </c>
      <c r="I104" s="51"/>
    </row>
    <row r="105" spans="1:12" s="150" customFormat="1" ht="15.75">
      <c r="A105" s="59" t="s">
        <v>87</v>
      </c>
      <c r="B105" s="51"/>
      <c r="C105" s="51"/>
      <c r="D105" s="51"/>
      <c r="E105" s="51"/>
      <c r="F105" s="216"/>
      <c r="G105" s="399">
        <f t="shared" si="9"/>
        <v>0</v>
      </c>
      <c r="H105" s="65">
        <f t="shared" si="10"/>
        <v>0</v>
      </c>
    </row>
    <row r="106" spans="1:12" s="150" customFormat="1" ht="15.75">
      <c r="A106" s="59" t="s">
        <v>88</v>
      </c>
      <c r="B106" s="51"/>
      <c r="C106" s="51"/>
      <c r="D106" s="51"/>
      <c r="E106" s="51"/>
      <c r="F106" s="216"/>
      <c r="G106" s="399">
        <f t="shared" si="9"/>
        <v>0</v>
      </c>
      <c r="H106" s="65">
        <f t="shared" si="10"/>
        <v>0</v>
      </c>
    </row>
    <row r="107" spans="1:12" s="150" customFormat="1" ht="15.75">
      <c r="A107" s="59" t="s">
        <v>89</v>
      </c>
      <c r="B107" s="51"/>
      <c r="C107" s="51"/>
      <c r="D107" s="51"/>
      <c r="E107" s="51"/>
      <c r="F107" s="216"/>
      <c r="G107" s="399">
        <f t="shared" si="9"/>
        <v>0</v>
      </c>
      <c r="H107" s="65">
        <f t="shared" si="10"/>
        <v>0</v>
      </c>
      <c r="I107" s="51"/>
    </row>
    <row r="108" spans="1:12" ht="15.75">
      <c r="A108" s="59"/>
      <c r="B108" s="51"/>
      <c r="C108" s="51"/>
      <c r="D108" s="51"/>
      <c r="E108" s="51"/>
      <c r="F108" s="216"/>
      <c r="G108" s="399"/>
      <c r="H108" s="65"/>
      <c r="I108" s="51"/>
    </row>
    <row r="109" spans="1:12" ht="15.75">
      <c r="A109" s="61" t="s">
        <v>100</v>
      </c>
      <c r="B109" s="401"/>
      <c r="C109" s="51"/>
      <c r="D109" s="51"/>
      <c r="E109" s="51"/>
      <c r="F109" s="403"/>
      <c r="G109" s="399"/>
      <c r="H109" s="65"/>
      <c r="I109" s="52"/>
      <c r="J109" s="53"/>
      <c r="K109" s="54"/>
      <c r="L109" s="51"/>
    </row>
    <row r="110" spans="1:12" s="150" customFormat="1" ht="15.75">
      <c r="A110" s="59" t="s">
        <v>90</v>
      </c>
      <c r="B110" s="51"/>
      <c r="C110" s="51"/>
      <c r="D110" s="51"/>
      <c r="E110" s="51"/>
      <c r="F110" s="216"/>
      <c r="G110" s="399">
        <f>F110*$G$13</f>
        <v>0</v>
      </c>
      <c r="H110" s="65">
        <f>F110+G110</f>
        <v>0</v>
      </c>
      <c r="I110" s="51"/>
    </row>
    <row r="111" spans="1:12" s="150" customFormat="1" ht="15.75">
      <c r="A111" s="59" t="s">
        <v>91</v>
      </c>
      <c r="B111" s="51"/>
      <c r="C111" s="51"/>
      <c r="D111" s="51"/>
      <c r="E111" s="51"/>
      <c r="F111" s="403"/>
      <c r="G111" s="399">
        <f>F111*$G$13</f>
        <v>0</v>
      </c>
      <c r="H111" s="65">
        <f>F111+G111</f>
        <v>0</v>
      </c>
      <c r="I111" s="50"/>
      <c r="J111" s="50"/>
      <c r="K111" s="50"/>
      <c r="L111" s="50"/>
    </row>
    <row r="112" spans="1:12" s="150" customFormat="1" ht="15.75">
      <c r="A112" s="152" t="s">
        <v>92</v>
      </c>
      <c r="B112" s="51"/>
      <c r="C112" s="51"/>
      <c r="D112" s="51"/>
      <c r="E112" s="51"/>
      <c r="F112" s="216"/>
      <c r="G112" s="399">
        <f>F112*$G$13</f>
        <v>0</v>
      </c>
      <c r="H112" s="65">
        <f>F112+G112</f>
        <v>0</v>
      </c>
    </row>
    <row r="113" spans="1:12" s="150" customFormat="1" ht="15.75">
      <c r="A113" s="412"/>
      <c r="F113" s="413"/>
      <c r="G113" s="414"/>
      <c r="H113" s="415"/>
      <c r="L113" s="416"/>
    </row>
    <row r="114" spans="1:12" s="150" customFormat="1" ht="15.75">
      <c r="A114" s="61" t="s">
        <v>101</v>
      </c>
      <c r="B114" s="401"/>
      <c r="C114" s="51"/>
      <c r="D114" s="51"/>
      <c r="E114" s="51"/>
      <c r="F114" s="403"/>
      <c r="G114" s="399"/>
      <c r="H114" s="65"/>
      <c r="I114" s="52"/>
      <c r="J114" s="53"/>
      <c r="K114" s="54"/>
      <c r="L114" s="51"/>
    </row>
    <row r="115" spans="1:12" s="150" customFormat="1" ht="15.75">
      <c r="A115" s="59" t="s">
        <v>93</v>
      </c>
      <c r="B115" s="401"/>
      <c r="C115" s="51"/>
      <c r="D115" s="51"/>
      <c r="E115" s="51"/>
      <c r="F115" s="403"/>
      <c r="G115" s="399">
        <f t="shared" ref="G115:G120" si="11">F115*$G$13</f>
        <v>0</v>
      </c>
      <c r="H115" s="65">
        <f t="shared" ref="H115:H120" si="12">F115+G115</f>
        <v>0</v>
      </c>
      <c r="I115" s="52"/>
      <c r="J115" s="53"/>
      <c r="K115" s="54"/>
      <c r="L115" s="51"/>
    </row>
    <row r="116" spans="1:12" s="150" customFormat="1" ht="15.75">
      <c r="A116" s="59" t="s">
        <v>94</v>
      </c>
      <c r="B116" s="401"/>
      <c r="C116" s="51"/>
      <c r="D116" s="51"/>
      <c r="E116" s="51"/>
      <c r="F116" s="403"/>
      <c r="G116" s="399">
        <f t="shared" si="11"/>
        <v>0</v>
      </c>
      <c r="H116" s="65">
        <f t="shared" si="12"/>
        <v>0</v>
      </c>
      <c r="I116" s="52"/>
      <c r="J116" s="53"/>
      <c r="K116" s="54"/>
      <c r="L116" s="51"/>
    </row>
    <row r="117" spans="1:12" s="150" customFormat="1" ht="15.75">
      <c r="A117" s="59" t="s">
        <v>95</v>
      </c>
      <c r="B117" s="51"/>
      <c r="C117" s="51"/>
      <c r="D117" s="51"/>
      <c r="E117" s="417"/>
      <c r="F117" s="216"/>
      <c r="G117" s="399">
        <f t="shared" si="11"/>
        <v>0</v>
      </c>
      <c r="H117" s="65">
        <f t="shared" si="12"/>
        <v>0</v>
      </c>
      <c r="I117" s="51"/>
    </row>
    <row r="118" spans="1:12" s="150" customFormat="1" ht="15.75">
      <c r="A118" s="59" t="s">
        <v>96</v>
      </c>
      <c r="B118" s="51"/>
      <c r="C118" s="51"/>
      <c r="D118" s="51"/>
      <c r="E118" s="417"/>
      <c r="F118" s="216"/>
      <c r="G118" s="399">
        <f t="shared" si="11"/>
        <v>0</v>
      </c>
      <c r="H118" s="65">
        <f t="shared" si="12"/>
        <v>0</v>
      </c>
      <c r="I118" s="51"/>
    </row>
    <row r="119" spans="1:12" s="154" customFormat="1" ht="15.75">
      <c r="A119" s="153" t="s">
        <v>109</v>
      </c>
      <c r="B119" s="220"/>
      <c r="C119" s="220"/>
      <c r="D119" s="220"/>
      <c r="E119" s="418"/>
      <c r="F119" s="219"/>
      <c r="G119" s="399">
        <f t="shared" si="11"/>
        <v>0</v>
      </c>
      <c r="H119" s="65">
        <f t="shared" si="12"/>
        <v>0</v>
      </c>
      <c r="I119" s="220"/>
    </row>
    <row r="120" spans="1:12" s="150" customFormat="1" ht="15.75">
      <c r="A120" s="59" t="s">
        <v>97</v>
      </c>
      <c r="B120" s="419"/>
      <c r="C120" s="51"/>
      <c r="D120" s="51"/>
      <c r="E120" s="51"/>
      <c r="F120" s="403"/>
      <c r="G120" s="399">
        <f t="shared" si="11"/>
        <v>0</v>
      </c>
      <c r="H120" s="65">
        <f t="shared" si="12"/>
        <v>0</v>
      </c>
      <c r="I120" s="52"/>
      <c r="J120" s="53"/>
      <c r="K120" s="52"/>
      <c r="L120" s="51"/>
    </row>
    <row r="121" spans="1:12" s="150" customFormat="1" ht="15.75">
      <c r="A121" s="59"/>
      <c r="B121" s="419"/>
      <c r="C121" s="51"/>
      <c r="D121" s="51"/>
      <c r="E121" s="51"/>
      <c r="F121" s="403"/>
      <c r="G121" s="399"/>
      <c r="H121" s="420"/>
      <c r="I121" s="52"/>
      <c r="J121" s="53"/>
      <c r="K121" s="52"/>
      <c r="L121" s="51"/>
    </row>
    <row r="122" spans="1:12" s="150" customFormat="1" ht="15.75">
      <c r="A122" s="61" t="s">
        <v>102</v>
      </c>
      <c r="B122" s="51"/>
      <c r="C122" s="51"/>
      <c r="D122" s="51"/>
      <c r="E122" s="51"/>
      <c r="F122" s="403"/>
      <c r="G122" s="421"/>
      <c r="H122" s="66"/>
      <c r="I122" s="51"/>
      <c r="J122" s="51"/>
      <c r="K122" s="51"/>
    </row>
    <row r="123" spans="1:12" s="150" customFormat="1" ht="15.75">
      <c r="A123" s="59" t="s">
        <v>99</v>
      </c>
      <c r="B123" s="51"/>
      <c r="C123" s="51"/>
      <c r="D123" s="51"/>
      <c r="E123" s="51"/>
      <c r="F123" s="216"/>
      <c r="G123" s="399">
        <f>F123*$G$13</f>
        <v>0</v>
      </c>
      <c r="H123" s="65">
        <f>F123+G123</f>
        <v>0</v>
      </c>
      <c r="I123" s="51"/>
    </row>
    <row r="124" spans="1:12" s="150" customFormat="1" ht="15.75">
      <c r="A124" s="59" t="s">
        <v>98</v>
      </c>
      <c r="B124" s="51"/>
      <c r="C124" s="51"/>
      <c r="D124" s="51"/>
      <c r="E124" s="51"/>
      <c r="F124" s="216"/>
      <c r="G124" s="399">
        <f>F124*$G$13</f>
        <v>0</v>
      </c>
      <c r="H124" s="65">
        <f>F124+G124</f>
        <v>0</v>
      </c>
    </row>
    <row r="125" spans="1:12" s="150" customFormat="1" ht="15.75">
      <c r="A125" s="412"/>
      <c r="F125" s="413"/>
      <c r="G125" s="422"/>
      <c r="H125" s="415"/>
    </row>
    <row r="126" spans="1:12" ht="15.75">
      <c r="A126" s="61" t="s">
        <v>103</v>
      </c>
      <c r="B126" s="51"/>
      <c r="C126" s="51"/>
      <c r="D126" s="51"/>
      <c r="E126" s="51"/>
      <c r="F126" s="403"/>
      <c r="G126" s="421"/>
      <c r="H126" s="66"/>
      <c r="I126" s="51"/>
      <c r="J126" s="51"/>
      <c r="K126" s="51"/>
    </row>
    <row r="127" spans="1:12" ht="15.75">
      <c r="A127" s="59" t="s">
        <v>104</v>
      </c>
      <c r="B127" s="51"/>
      <c r="C127" s="51"/>
      <c r="D127" s="51"/>
      <c r="E127" s="51"/>
      <c r="F127" s="216"/>
      <c r="G127" s="399">
        <f>F127*$G$13</f>
        <v>0</v>
      </c>
      <c r="H127" s="65">
        <f>F127+G127</f>
        <v>0</v>
      </c>
      <c r="I127" s="51"/>
    </row>
    <row r="128" spans="1:12" ht="15.75">
      <c r="A128" s="59" t="s">
        <v>105</v>
      </c>
      <c r="B128" s="51"/>
      <c r="C128" s="51"/>
      <c r="D128" s="51"/>
      <c r="E128" s="51"/>
      <c r="F128" s="216"/>
      <c r="G128" s="399">
        <f>F128*$G$13</f>
        <v>0</v>
      </c>
      <c r="H128" s="65">
        <f>F128+G128</f>
        <v>0</v>
      </c>
    </row>
    <row r="129" spans="1:9" ht="15.75">
      <c r="A129" s="59" t="s">
        <v>106</v>
      </c>
      <c r="B129" s="51"/>
      <c r="C129" s="51"/>
      <c r="D129" s="51"/>
      <c r="E129" s="51"/>
      <c r="F129" s="216"/>
      <c r="G129" s="399">
        <f>F129*$G$13</f>
        <v>0</v>
      </c>
      <c r="H129" s="65">
        <f>F129+G129</f>
        <v>0</v>
      </c>
      <c r="I129" s="51"/>
    </row>
    <row r="130" spans="1:9" ht="15.75">
      <c r="A130" s="59" t="s">
        <v>107</v>
      </c>
      <c r="B130" s="51"/>
      <c r="C130" s="51"/>
      <c r="D130" s="51"/>
      <c r="E130" s="51"/>
      <c r="F130" s="216"/>
      <c r="G130" s="399">
        <f>F130*$G$13</f>
        <v>0</v>
      </c>
      <c r="H130" s="65">
        <f>F130+G130</f>
        <v>0</v>
      </c>
      <c r="I130" s="51"/>
    </row>
    <row r="131" spans="1:9" ht="15.75">
      <c r="A131" s="59"/>
      <c r="B131" s="51"/>
      <c r="C131" s="51"/>
      <c r="D131" s="51"/>
      <c r="E131" s="51"/>
      <c r="F131" s="216"/>
      <c r="G131" s="399"/>
      <c r="H131" s="65"/>
    </row>
    <row r="132" spans="1:9" s="69" customFormat="1" ht="12" customHeight="1">
      <c r="A132" s="385"/>
      <c r="B132" s="386"/>
      <c r="C132" s="386"/>
      <c r="D132" s="386"/>
      <c r="E132" s="386"/>
      <c r="F132" s="387" t="s">
        <v>43</v>
      </c>
      <c r="G132" s="387"/>
      <c r="H132" s="388"/>
    </row>
    <row r="133" spans="1:9" s="69" customFormat="1" ht="12" customHeight="1">
      <c r="A133" s="389"/>
      <c r="B133" s="390"/>
      <c r="C133" s="390"/>
      <c r="D133" s="390"/>
      <c r="E133" s="390"/>
      <c r="F133" s="390"/>
      <c r="G133" s="390"/>
      <c r="H133" s="391"/>
    </row>
    <row r="134" spans="1:9" s="69" customFormat="1" ht="15.75">
      <c r="A134" s="392"/>
      <c r="B134" s="393"/>
      <c r="C134" s="394"/>
      <c r="D134" s="393"/>
      <c r="E134" s="393"/>
      <c r="F134" s="387" t="s">
        <v>163</v>
      </c>
      <c r="G134" s="387"/>
      <c r="H134" s="388"/>
    </row>
    <row r="135" spans="1:9" s="69" customFormat="1" ht="12.75" customHeight="1" thickBot="1">
      <c r="A135" s="395"/>
      <c r="B135" s="396"/>
      <c r="C135" s="396"/>
      <c r="D135" s="396"/>
      <c r="E135" s="396"/>
      <c r="F135" s="397"/>
      <c r="G135" s="396"/>
      <c r="H135" s="398"/>
    </row>
    <row r="136" spans="1:9" ht="15.75">
      <c r="A136" s="59"/>
      <c r="B136" s="51"/>
      <c r="C136" s="51"/>
      <c r="D136" s="51"/>
      <c r="E136" s="51"/>
      <c r="F136" s="216"/>
      <c r="G136" s="399"/>
      <c r="H136" s="65"/>
      <c r="I136" s="51"/>
    </row>
    <row r="137" spans="1:9" ht="18">
      <c r="A137" s="61" t="s">
        <v>108</v>
      </c>
      <c r="F137" s="413"/>
      <c r="G137" s="423"/>
      <c r="H137" s="67"/>
    </row>
    <row r="138" spans="1:9" ht="15.75">
      <c r="A138" s="59" t="s">
        <v>159</v>
      </c>
      <c r="E138" t="s">
        <v>216</v>
      </c>
      <c r="F138" s="410"/>
      <c r="G138" s="399">
        <f>F138*$G$14</f>
        <v>0</v>
      </c>
      <c r="H138" s="65">
        <f>F138+G138</f>
        <v>0</v>
      </c>
    </row>
    <row r="139" spans="1:9" ht="15.75">
      <c r="A139" s="59"/>
      <c r="E139" t="s">
        <v>217</v>
      </c>
      <c r="F139" s="410"/>
      <c r="G139" s="399">
        <f>F139*$G$14</f>
        <v>0</v>
      </c>
      <c r="H139" s="65">
        <f>F139+G139</f>
        <v>0</v>
      </c>
    </row>
    <row r="140" spans="1:9" ht="15.75">
      <c r="A140" s="59"/>
      <c r="F140" s="410"/>
      <c r="G140" s="399"/>
      <c r="H140" s="65"/>
    </row>
    <row r="141" spans="1:9" ht="15.75">
      <c r="A141" s="59"/>
      <c r="F141" s="410"/>
      <c r="G141" s="399"/>
      <c r="H141" s="65"/>
    </row>
    <row r="142" spans="1:9" ht="15.75">
      <c r="A142" s="59"/>
      <c r="F142" s="410"/>
      <c r="G142" s="399"/>
      <c r="H142" s="65"/>
    </row>
    <row r="143" spans="1:9" ht="15.75">
      <c r="A143" s="59"/>
      <c r="F143" s="410"/>
      <c r="G143" s="399"/>
      <c r="H143" s="65"/>
    </row>
    <row r="144" spans="1:9" ht="15.75">
      <c r="A144" s="59"/>
      <c r="F144" s="410"/>
      <c r="G144" s="399"/>
      <c r="H144" s="65"/>
    </row>
    <row r="145" spans="1:8" ht="15.75">
      <c r="A145" s="59"/>
      <c r="F145" s="410"/>
      <c r="G145" s="399"/>
      <c r="H145" s="65"/>
    </row>
    <row r="146" spans="1:8" ht="15.75">
      <c r="A146" s="59"/>
      <c r="F146" s="410"/>
      <c r="G146" s="399"/>
      <c r="H146" s="65"/>
    </row>
    <row r="147" spans="1:8" ht="15.75">
      <c r="A147" s="59"/>
      <c r="F147" s="410"/>
      <c r="G147" s="399"/>
      <c r="H147" s="65"/>
    </row>
    <row r="148" spans="1:8" ht="15.75">
      <c r="A148" s="59"/>
      <c r="F148" s="410"/>
      <c r="G148" s="399"/>
      <c r="H148" s="65"/>
    </row>
    <row r="149" spans="1:8" ht="15.75">
      <c r="A149" s="59"/>
      <c r="F149" s="410"/>
      <c r="G149" s="399"/>
      <c r="H149" s="65"/>
    </row>
    <row r="150" spans="1:8" ht="15.75">
      <c r="A150" s="59"/>
      <c r="F150" s="410"/>
      <c r="G150" s="399"/>
      <c r="H150" s="65"/>
    </row>
    <row r="151" spans="1:8" ht="15.75">
      <c r="A151" s="59"/>
      <c r="F151" s="410"/>
      <c r="G151" s="399"/>
      <c r="H151" s="65"/>
    </row>
    <row r="152" spans="1:8" ht="15.75">
      <c r="A152" s="59"/>
      <c r="F152" s="410"/>
      <c r="G152" s="399"/>
      <c r="H152" s="65"/>
    </row>
    <row r="153" spans="1:8" ht="15.75">
      <c r="A153" s="59"/>
      <c r="F153" s="410"/>
      <c r="G153" s="399"/>
      <c r="H153" s="65"/>
    </row>
    <row r="154" spans="1:8" ht="15.75">
      <c r="A154" s="59"/>
      <c r="F154" s="410"/>
      <c r="G154" s="399"/>
      <c r="H154" s="65"/>
    </row>
    <row r="155" spans="1:8" ht="15.75">
      <c r="A155" s="59"/>
      <c r="F155" s="410"/>
      <c r="G155" s="399"/>
      <c r="H155" s="65"/>
    </row>
    <row r="156" spans="1:8" ht="15.75">
      <c r="A156" s="59"/>
      <c r="F156" s="410"/>
      <c r="G156" s="399"/>
      <c r="H156" s="65"/>
    </row>
    <row r="157" spans="1:8" ht="15.75">
      <c r="A157" s="59"/>
      <c r="F157" s="410"/>
      <c r="G157" s="399"/>
      <c r="H157" s="65"/>
    </row>
    <row r="158" spans="1:8" ht="15.75">
      <c r="A158" s="59"/>
      <c r="F158" s="410"/>
      <c r="G158" s="399"/>
      <c r="H158" s="65"/>
    </row>
    <row r="159" spans="1:8" ht="15.75">
      <c r="A159" s="59"/>
      <c r="F159" s="410"/>
      <c r="G159" s="399"/>
      <c r="H159" s="65"/>
    </row>
    <row r="160" spans="1:8" ht="15.75">
      <c r="A160" s="59"/>
      <c r="F160" s="410"/>
      <c r="G160" s="399"/>
      <c r="H160" s="65"/>
    </row>
    <row r="161" spans="1:8" ht="15.75">
      <c r="A161" s="59"/>
      <c r="F161" s="410"/>
      <c r="G161" s="399"/>
      <c r="H161" s="65"/>
    </row>
    <row r="162" spans="1:8" ht="15.75">
      <c r="A162" s="59"/>
      <c r="F162" s="410"/>
      <c r="G162" s="399"/>
      <c r="H162" s="65"/>
    </row>
    <row r="163" spans="1:8" ht="15.75">
      <c r="A163" s="59"/>
      <c r="F163" s="410"/>
      <c r="G163" s="399"/>
      <c r="H163" s="65"/>
    </row>
    <row r="164" spans="1:8" ht="15.75">
      <c r="A164" s="59"/>
      <c r="F164" s="410"/>
      <c r="G164" s="399"/>
      <c r="H164" s="65"/>
    </row>
    <row r="165" spans="1:8" ht="15.75">
      <c r="A165" s="59"/>
      <c r="F165" s="410"/>
      <c r="G165" s="399"/>
      <c r="H165" s="65"/>
    </row>
    <row r="166" spans="1:8" ht="15.75">
      <c r="A166" s="59"/>
      <c r="F166" s="410"/>
      <c r="G166" s="399"/>
      <c r="H166" s="65"/>
    </row>
    <row r="167" spans="1:8" ht="15.75">
      <c r="A167" s="59"/>
      <c r="F167" s="410"/>
      <c r="G167" s="399"/>
      <c r="H167" s="65"/>
    </row>
    <row r="168" spans="1:8" ht="15.75">
      <c r="A168" s="59"/>
      <c r="F168" s="410"/>
      <c r="G168" s="399"/>
      <c r="H168" s="65"/>
    </row>
    <row r="169" spans="1:8" ht="15.75">
      <c r="A169" s="59"/>
      <c r="F169" s="410"/>
      <c r="G169" s="399"/>
      <c r="H169" s="65"/>
    </row>
    <row r="170" spans="1:8" ht="15.75">
      <c r="A170" s="59"/>
      <c r="F170" s="410"/>
      <c r="G170" s="399"/>
      <c r="H170" s="65"/>
    </row>
    <row r="171" spans="1:8" ht="15.75">
      <c r="A171" s="59"/>
      <c r="F171" s="410"/>
      <c r="G171" s="399"/>
      <c r="H171" s="65"/>
    </row>
    <row r="172" spans="1:8" ht="15.75">
      <c r="A172" s="59"/>
      <c r="F172" s="410"/>
      <c r="G172" s="399"/>
      <c r="H172" s="65"/>
    </row>
    <row r="173" spans="1:8" ht="15.75">
      <c r="A173" s="59"/>
      <c r="F173" s="410"/>
      <c r="G173" s="399"/>
      <c r="H173" s="65"/>
    </row>
    <row r="174" spans="1:8" ht="15.75">
      <c r="A174" s="59"/>
      <c r="F174" s="410"/>
      <c r="G174" s="399"/>
      <c r="H174" s="65"/>
    </row>
    <row r="175" spans="1:8" ht="15.75">
      <c r="A175" s="59"/>
      <c r="F175" s="410"/>
      <c r="G175" s="399"/>
      <c r="H175" s="65"/>
    </row>
    <row r="176" spans="1:8" ht="15.75">
      <c r="A176" s="59"/>
      <c r="F176" s="410"/>
      <c r="G176" s="399"/>
      <c r="H176" s="65"/>
    </row>
    <row r="177" spans="1:12" ht="15.75" thickBot="1">
      <c r="A177" s="62"/>
      <c r="B177" s="63"/>
      <c r="C177" s="63"/>
      <c r="D177" s="63"/>
      <c r="E177" s="63"/>
      <c r="F177" s="63"/>
      <c r="G177" s="63"/>
      <c r="H177" s="64"/>
      <c r="I177" s="51"/>
      <c r="J177" s="51"/>
      <c r="K177" s="51"/>
      <c r="L177" s="51"/>
    </row>
    <row r="178" spans="1:12" ht="16.5" customHeight="1" thickBot="1">
      <c r="A178" s="163" t="s">
        <v>10</v>
      </c>
      <c r="B178" s="4"/>
      <c r="C178" s="18"/>
      <c r="D178" s="4"/>
      <c r="E178" s="4"/>
      <c r="F178" s="4"/>
      <c r="G178" s="5"/>
      <c r="H178" s="94"/>
    </row>
    <row r="179" spans="1:12" s="226" customFormat="1" ht="12" customHeight="1" thickTop="1">
      <c r="A179" s="301"/>
      <c r="B179" s="302"/>
      <c r="C179" s="302"/>
      <c r="D179" s="302"/>
      <c r="E179" s="302"/>
      <c r="F179" s="302"/>
      <c r="G179" s="302"/>
      <c r="H179" s="303" t="s">
        <v>1</v>
      </c>
    </row>
    <row r="180" spans="1:12" s="226" customFormat="1" ht="15.75">
      <c r="A180" s="304"/>
      <c r="B180" s="305" t="s">
        <v>17</v>
      </c>
      <c r="C180" s="306"/>
      <c r="D180" s="306"/>
      <c r="E180" s="306"/>
      <c r="F180" s="306"/>
      <c r="G180" s="306"/>
      <c r="H180" s="300"/>
    </row>
    <row r="181" spans="1:12" s="226" customFormat="1" ht="15.75">
      <c r="A181" s="304"/>
      <c r="B181" s="306"/>
      <c r="C181" s="306"/>
      <c r="D181" s="306"/>
      <c r="E181" s="306"/>
      <c r="F181" s="306"/>
      <c r="G181" s="306"/>
      <c r="H181" s="300"/>
    </row>
    <row r="182" spans="1:12" s="226" customFormat="1" ht="15.75">
      <c r="A182" s="301" t="s">
        <v>21</v>
      </c>
      <c r="B182" s="306"/>
      <c r="C182" s="306"/>
      <c r="D182" s="306"/>
      <c r="E182" s="306"/>
      <c r="F182" s="306"/>
      <c r="G182" s="306"/>
      <c r="H182" s="300"/>
    </row>
    <row r="183" spans="1:12" s="226" customFormat="1" ht="15.75">
      <c r="A183" s="301" t="s">
        <v>22</v>
      </c>
      <c r="B183" s="306"/>
      <c r="C183" s="306"/>
      <c r="D183" s="306"/>
      <c r="E183" s="306"/>
      <c r="F183" s="306"/>
      <c r="G183" s="306"/>
      <c r="H183" s="300"/>
    </row>
    <row r="184" spans="1:12" s="226" customFormat="1" ht="15.75">
      <c r="A184" s="301" t="s">
        <v>23</v>
      </c>
      <c r="B184" s="307"/>
      <c r="C184" s="308"/>
      <c r="D184" s="308"/>
      <c r="E184" s="308"/>
      <c r="F184" s="306"/>
      <c r="G184" s="306"/>
      <c r="H184" s="300"/>
    </row>
    <row r="185" spans="1:12" s="226" customFormat="1" ht="15.75">
      <c r="A185" s="309" t="s">
        <v>24</v>
      </c>
      <c r="B185" s="306"/>
      <c r="C185" s="306"/>
      <c r="D185" s="306"/>
      <c r="E185" s="306"/>
      <c r="F185" s="306"/>
      <c r="G185" s="308"/>
      <c r="H185" s="310"/>
    </row>
    <row r="186" spans="1:12" s="226" customFormat="1" ht="15.75">
      <c r="A186" s="309" t="s">
        <v>25</v>
      </c>
      <c r="B186" s="306"/>
      <c r="C186" s="306"/>
      <c r="D186" s="308"/>
      <c r="E186" s="308"/>
      <c r="F186" s="308"/>
      <c r="G186" s="306"/>
      <c r="H186" s="300"/>
    </row>
    <row r="187" spans="1:12" s="226" customFormat="1" ht="15.75">
      <c r="A187" s="301" t="s">
        <v>26</v>
      </c>
      <c r="B187" s="306"/>
      <c r="C187" s="306"/>
      <c r="D187" s="306"/>
      <c r="E187" s="306"/>
      <c r="F187" s="306"/>
      <c r="G187" s="306"/>
      <c r="H187" s="300"/>
    </row>
    <row r="188" spans="1:12" s="226" customFormat="1" ht="15.75">
      <c r="A188" s="301" t="s">
        <v>27</v>
      </c>
      <c r="B188" s="306"/>
      <c r="C188" s="306"/>
      <c r="D188" s="306"/>
      <c r="E188" s="306"/>
      <c r="F188" s="306"/>
      <c r="G188" s="306"/>
      <c r="H188" s="300"/>
    </row>
    <row r="189" spans="1:12" s="226" customFormat="1" ht="15.75">
      <c r="A189" s="301" t="s">
        <v>28</v>
      </c>
      <c r="B189" s="306"/>
      <c r="C189" s="306"/>
      <c r="D189" s="306"/>
      <c r="E189" s="306"/>
      <c r="F189" s="306"/>
      <c r="G189" s="306"/>
      <c r="H189" s="300"/>
    </row>
    <row r="190" spans="1:12" s="226" customFormat="1" ht="15.75">
      <c r="A190" s="309" t="s">
        <v>29</v>
      </c>
      <c r="B190" s="306"/>
      <c r="C190" s="306"/>
      <c r="D190" s="306"/>
      <c r="E190" s="306"/>
      <c r="F190" s="311" t="s">
        <v>43</v>
      </c>
      <c r="G190" s="311"/>
      <c r="H190" s="312"/>
    </row>
    <row r="191" spans="1:12" s="226" customFormat="1">
      <c r="A191" s="301"/>
      <c r="B191" s="302"/>
      <c r="C191" s="302"/>
      <c r="D191" s="302"/>
      <c r="E191" s="302"/>
      <c r="F191" s="302"/>
      <c r="G191" s="302"/>
      <c r="H191" s="300"/>
    </row>
    <row r="192" spans="1:12" s="226" customFormat="1" ht="15.75">
      <c r="A192" s="313" t="s">
        <v>16</v>
      </c>
      <c r="C192" s="314">
        <v>60</v>
      </c>
      <c r="D192" s="226" t="s">
        <v>11</v>
      </c>
      <c r="F192" s="311" t="s">
        <v>163</v>
      </c>
      <c r="G192" s="311"/>
      <c r="H192" s="312"/>
    </row>
    <row r="193" spans="1:8" s="226" customFormat="1" ht="15.75" thickBot="1">
      <c r="A193" s="315"/>
      <c r="B193" s="316"/>
      <c r="C193" s="316"/>
      <c r="D193" s="316"/>
      <c r="E193" s="316"/>
      <c r="F193" s="316"/>
      <c r="G193" s="316"/>
      <c r="H193" s="317"/>
    </row>
  </sheetData>
  <mergeCells count="3">
    <mergeCell ref="F6:H6"/>
    <mergeCell ref="A11:H11"/>
    <mergeCell ref="A2:H2"/>
  </mergeCells>
  <pageMargins left="0.70866141732283472" right="0.70866141732283472" top="0.74803149606299213" bottom="0.74803149606299213" header="0.31496062992125984" footer="0.31496062992125984"/>
  <pageSetup paperSize="5" scale="76" fitToHeight="0" orientation="portrait" r:id="rId1"/>
  <headerFooter>
    <oddFooter>&amp;RPage &amp;P of &amp;N</oddFooter>
  </headerFooter>
  <rowBreaks count="2" manualBreakCount="2">
    <brk id="76" max="7" man="1"/>
    <brk id="1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100 Series</vt:lpstr>
      <vt:lpstr>100 Series - Extras</vt:lpstr>
      <vt:lpstr>800 Series </vt:lpstr>
      <vt:lpstr>800 Series - Extras </vt:lpstr>
      <vt:lpstr>1000 Series </vt:lpstr>
      <vt:lpstr>1000 Series - Extras</vt:lpstr>
      <vt:lpstr>Extras</vt:lpstr>
      <vt:lpstr>'100 Series'!Print_Area</vt:lpstr>
      <vt:lpstr>'100 Series - Extras'!Print_Area</vt:lpstr>
      <vt:lpstr>'1000 Series '!Print_Area</vt:lpstr>
      <vt:lpstr>'1000 Series - Extras'!Print_Area</vt:lpstr>
      <vt:lpstr>'800 Series '!Print_Area</vt:lpstr>
      <vt:lpstr>'800 Series - Extras '!Print_Area</vt:lpstr>
      <vt:lpstr>Extras!Print_Area</vt:lpstr>
      <vt:lpstr>'100 Series'!Print_Titles</vt:lpstr>
      <vt:lpstr>'1000 Series - Extras'!Print_Titles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2022-02-14T20:57:54Z</cp:lastPrinted>
  <dcterms:created xsi:type="dcterms:W3CDTF">1999-03-06T17:18:52Z</dcterms:created>
  <dcterms:modified xsi:type="dcterms:W3CDTF">2022-02-14T20:58:12Z</dcterms:modified>
</cp:coreProperties>
</file>